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ide" sheetId="1" r:id="rId4"/>
    <sheet state="visible" name="Simulateur" sheetId="2" r:id="rId5"/>
    <sheet state="visible" name="À propos" sheetId="3" r:id="rId6"/>
  </sheets>
  <definedNames/>
  <calcPr/>
</workbook>
</file>

<file path=xl/sharedStrings.xml><?xml version="1.0" encoding="utf-8"?>
<sst xmlns="http://schemas.openxmlformats.org/spreadsheetml/2006/main" count="42" uniqueCount="42">
  <si>
    <t>Magnolia — Simulateur de tableau d’amortissement (prêt immobilier)</t>
  </si>
  <si>
    <t>Objectif</t>
  </si>
  <si>
    <t>Obtenir votre échéancier complet en 3 entrées : montant, taux annuel, durée (années).</t>
  </si>
  <si>
    <t>Étapes à suivre</t>
  </si>
  <si>
    <t>1) Ouvrir l’onglet « Simulateur ».</t>
  </si>
  <si>
    <t>2) Saisir uniquement : Capital emprunté (€), Taux annuel (%), Durée (années).</t>
  </si>
  <si>
    <t>3) La mensualité et le tableau d’amortissement se calculent automatiquement.</t>
  </si>
  <si>
    <t>4) Parcourir les indicateurs clés (mensualité, coût des intérêts, coût total).</t>
  </si>
  <si>
    <t>5) Ajuster vos paramètres pour comparer des scénarios (taux, durée, capital).</t>
  </si>
  <si>
    <t>Bonnes pratiques</t>
  </si>
  <si>
    <t>• Comparez des durées différentes pour visualiser l’impact sur les intérêts totaux.</t>
  </si>
  <si>
    <t>• Enregistrez une copie par scénario (ex. 25 ans vs 20 ans).</t>
  </si>
  <si>
    <t>• Si vous avez une assurance emprunteur, ajoutez-la dans l’onglet « Simulateur » (optionnel).</t>
  </si>
  <si>
    <t>À noter</t>
  </si>
  <si>
    <t>Les montants sont indicatifs et dépendent de votre contrat (dates de valeur, options, assurances).</t>
  </si>
  <si>
    <t>Simulateur – Tableau d’amortissement (Magnolia)</t>
  </si>
  <si>
    <t>Paramètres d’entrée (à renseigner uniquement dans les cellules surlignées)</t>
  </si>
  <si>
    <t>INDICATEURS CLÉS</t>
  </si>
  <si>
    <t>Capital emprunté (€)</t>
  </si>
  <si>
    <t>Durée (mois)</t>
  </si>
  <si>
    <t>Mensualité (hors assur.)</t>
  </si>
  <si>
    <t>Taux annuel (%)</t>
  </si>
  <si>
    <t>Taux mensuel</t>
  </si>
  <si>
    <t>Intérêts totaux</t>
  </si>
  <si>
    <t>Durée (années)</t>
  </si>
  <si>
    <t>Mensualité (hors assurance)</t>
  </si>
  <si>
    <t>Coût total (K + intérêts)</t>
  </si>
  <si>
    <t>Assurance mensuelle (option)</t>
  </si>
  <si>
    <t>Mensualité totale (si assurance)</t>
  </si>
  <si>
    <t>Tableau d’amortissement (rempli automatiquement)</t>
  </si>
  <si>
    <t>CRD initial</t>
  </si>
  <si>
    <t>N°</t>
  </si>
  <si>
    <t>Mensualité</t>
  </si>
  <si>
    <t>Intérêts</t>
  </si>
  <si>
    <t>Capital amorti</t>
  </si>
  <si>
    <t>Capital restant dû</t>
  </si>
  <si>
    <t>Assurance</t>
  </si>
  <si>
    <t>Mensualité totale</t>
  </si>
  <si>
    <t>TOTAUX</t>
  </si>
  <si>
    <t>Magnolia — Courtier en assurances</t>
  </si>
  <si>
    <t>Ce simulateur est fourni à titre pédagogique.</t>
  </si>
  <si>
    <t>Il ne constitue pas un conseil financier. Pour un accompagnement, contactez un conseiller Magnolia.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</si>
</sst>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%"/>
  </numFmts>
  <fonts count="8">
    <font>
      <sz val="10.0"/>
      <color rgb="FF000000"/>
      <name val="Arial"/>
      <scheme val="minor"/>
    </font>
    <font>
      <b/>
      <sz val="14.0"/>
      <color rgb="FFFFFFFF"/>
      <name val="Arial"/>
      <scheme val="minor"/>
    </font>
    <font/>
    <font>
      <b/>
      <sz val="12.0"/>
      <color rgb="FF333333"/>
      <name val="Arial"/>
      <scheme val="minor"/>
    </font>
    <font>
      <sz val="11.0"/>
      <color theme="1"/>
      <name val="Calibri"/>
    </font>
    <font>
      <color theme="1"/>
      <name val="Arial"/>
      <scheme val="minor"/>
    </font>
    <font>
      <b/>
      <color rgb="FF333333"/>
      <name val="Arial"/>
      <scheme val="minor"/>
    </font>
    <font>
      <b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32BF72"/>
        <bgColor rgb="FF32BF72"/>
      </patternFill>
    </fill>
    <fill>
      <patternFill patternType="solid">
        <fgColor rgb="FFB7F3D2"/>
        <bgColor rgb="FFB7F3D2"/>
      </patternFill>
    </fill>
    <fill>
      <patternFill patternType="solid">
        <fgColor rgb="FFE80061"/>
        <bgColor rgb="FFE80061"/>
      </patternFill>
    </fill>
  </fills>
  <borders count="12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3" numFmtId="0" xfId="0" applyAlignment="1" applyFont="1">
      <alignment horizontal="left"/>
    </xf>
    <xf borderId="7" fillId="3" fontId="4" numFmtId="0" xfId="0" applyBorder="1" applyFill="1" applyFont="1"/>
    <xf borderId="0" fillId="0" fontId="4" numFmtId="0" xfId="0" applyAlignment="1" applyFont="1">
      <alignment shrinkToFit="0" wrapText="1"/>
    </xf>
    <xf borderId="0" fillId="0" fontId="5" numFmtId="0" xfId="0" applyFont="1"/>
    <xf borderId="0" fillId="0" fontId="6" numFmtId="0" xfId="0" applyAlignment="1" applyFont="1">
      <alignment horizontal="left"/>
    </xf>
    <xf borderId="8" fillId="4" fontId="7" numFmtId="0" xfId="0" applyAlignment="1" applyBorder="1" applyFill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7" fillId="3" fontId="4" numFmtId="4" xfId="0" applyAlignment="1" applyBorder="1" applyFont="1" applyNumberFormat="1">
      <alignment horizontal="right" readingOrder="0"/>
    </xf>
    <xf borderId="0" fillId="0" fontId="6" numFmtId="0" xfId="0" applyAlignment="1" applyFont="1">
      <alignment horizontal="right"/>
    </xf>
    <xf borderId="0" fillId="0" fontId="6" numFmtId="4" xfId="0" applyAlignment="1" applyFont="1" applyNumberFormat="1">
      <alignment horizontal="right"/>
    </xf>
    <xf borderId="0" fillId="0" fontId="6" numFmtId="164" xfId="0" applyAlignment="1" applyFont="1" applyNumberFormat="1">
      <alignment horizontal="right"/>
    </xf>
    <xf borderId="11" fillId="4" fontId="7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/>
    </xf>
    <xf borderId="11" fillId="0" fontId="4" numFmtId="4" xfId="0" applyAlignment="1" applyBorder="1" applyFont="1" applyNumberFormat="1">
      <alignment horizontal="right"/>
    </xf>
    <xf borderId="0" fillId="0" fontId="6" numFmtId="0" xfId="0" applyFont="1"/>
    <xf borderId="0" fillId="0" fontId="6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Répartition mensualité : Intérêts vs Capital amorti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Simulateur!$C$14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Simulateur!$A$15:$A$374</c:f>
            </c:strRef>
          </c:cat>
          <c:val>
            <c:numRef>
              <c:f>Simulateur!$C$15:$C$374</c:f>
              <c:numCache/>
            </c:numRef>
          </c:val>
          <c:smooth val="0"/>
        </c:ser>
        <c:ser>
          <c:idx val="1"/>
          <c:order val="1"/>
          <c:tx>
            <c:strRef>
              <c:f>Simulateur!$D$14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Simulateur!$A$15:$A$374</c:f>
            </c:strRef>
          </c:cat>
          <c:val>
            <c:numRef>
              <c:f>Simulateur!$D$15:$D$374</c:f>
              <c:numCache/>
            </c:numRef>
          </c:val>
          <c:smooth val="0"/>
        </c:ser>
        <c:axId val="1966354019"/>
        <c:axId val="1383499478"/>
      </c:lineChart>
      <c:catAx>
        <c:axId val="19663540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Échéance (mois)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83499478"/>
      </c:catAx>
      <c:valAx>
        <c:axId val="13834994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€ par mois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6635401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66675</xdr:colOff>
      <xdr:row>3</xdr:row>
      <xdr:rowOff>47625</xdr:rowOff>
    </xdr:from>
    <xdr:ext cx="2000250" cy="609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11</xdr:row>
      <xdr:rowOff>0</xdr:rowOff>
    </xdr:from>
    <xdr:ext cx="5391150" cy="26955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19050</xdr:colOff>
      <xdr:row>8</xdr:row>
      <xdr:rowOff>9525</xdr:rowOff>
    </xdr:from>
    <xdr:ext cx="3857625" cy="11811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3.75"/>
    <col customWidth="1" min="2" max="7" width="14.0"/>
    <col customWidth="1" min="8" max="8" width="3.5"/>
    <col customWidth="1" min="9" max="26" width="7.63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4"/>
      <c r="B2" s="5"/>
      <c r="C2" s="5"/>
      <c r="D2" s="5"/>
      <c r="E2" s="5"/>
      <c r="F2" s="5"/>
      <c r="G2" s="5"/>
      <c r="H2" s="6"/>
    </row>
    <row r="4">
      <c r="A4" s="7" t="s">
        <v>1</v>
      </c>
      <c r="H4" s="8"/>
    </row>
    <row r="5">
      <c r="A5" s="9" t="s">
        <v>2</v>
      </c>
      <c r="H5" s="8"/>
    </row>
    <row r="6">
      <c r="H6" s="8"/>
    </row>
    <row r="7">
      <c r="A7" s="7" t="s">
        <v>3</v>
      </c>
      <c r="H7" s="8"/>
    </row>
    <row r="8">
      <c r="A8" s="10" t="s">
        <v>4</v>
      </c>
      <c r="H8" s="8"/>
    </row>
    <row r="9">
      <c r="A9" s="10" t="s">
        <v>5</v>
      </c>
      <c r="H9" s="8"/>
    </row>
    <row r="10">
      <c r="A10" s="10" t="s">
        <v>6</v>
      </c>
      <c r="H10" s="8"/>
    </row>
    <row r="11">
      <c r="A11" s="10" t="s">
        <v>7</v>
      </c>
      <c r="H11" s="8"/>
    </row>
    <row r="12">
      <c r="A12" s="10" t="s">
        <v>8</v>
      </c>
      <c r="H12" s="8"/>
    </row>
    <row r="13">
      <c r="H13" s="8"/>
    </row>
    <row r="14">
      <c r="A14" s="7" t="s">
        <v>9</v>
      </c>
      <c r="H14" s="8"/>
    </row>
    <row r="15">
      <c r="A15" s="10" t="s">
        <v>10</v>
      </c>
      <c r="H15" s="8"/>
    </row>
    <row r="16">
      <c r="A16" s="10" t="s">
        <v>11</v>
      </c>
      <c r="H16" s="8"/>
    </row>
    <row r="17">
      <c r="A17" s="10" t="s">
        <v>12</v>
      </c>
      <c r="H17" s="8"/>
    </row>
    <row r="18">
      <c r="H18" s="8"/>
    </row>
    <row r="19">
      <c r="H19" s="8"/>
    </row>
    <row r="20">
      <c r="A20" s="7" t="s">
        <v>13</v>
      </c>
      <c r="H20" s="8"/>
    </row>
    <row r="21">
      <c r="A21" s="9" t="s">
        <v>14</v>
      </c>
      <c r="H21" s="8"/>
    </row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1:H2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4.0" topLeftCell="A15" activePane="bottomLeft" state="frozen"/>
      <selection activeCell="B16" sqref="B16" pane="bottomLeft"/>
    </sheetView>
  </sheetViews>
  <sheetFormatPr customHeight="1" defaultColWidth="12.63" defaultRowHeight="15.75"/>
  <cols>
    <col customWidth="1" min="1" max="1" width="5.25"/>
    <col customWidth="1" min="2" max="2" width="19.63"/>
    <col customWidth="1" min="3" max="3" width="10.5"/>
    <col customWidth="1" min="4" max="4" width="12.25"/>
    <col customWidth="1" min="5" max="5" width="26.13"/>
    <col customWidth="1" min="6" max="6" width="12.25"/>
    <col customWidth="1" min="7" max="7" width="15.75"/>
    <col customWidth="1" min="8" max="8" width="20.13"/>
    <col customWidth="1" min="9" max="9" width="1.75"/>
    <col customWidth="1" min="10" max="10" width="9.25"/>
    <col customWidth="1" min="11" max="26" width="7.63"/>
  </cols>
  <sheetData>
    <row r="1">
      <c r="A1" s="1" t="s">
        <v>15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/>
      <c r="B2" s="5"/>
      <c r="C2" s="5"/>
      <c r="D2" s="5"/>
      <c r="E2" s="5"/>
      <c r="F2" s="5"/>
      <c r="G2" s="5"/>
      <c r="H2" s="5"/>
      <c r="I2" s="5"/>
      <c r="J2" s="6"/>
    </row>
    <row r="4">
      <c r="A4" s="11" t="s">
        <v>16</v>
      </c>
      <c r="H4" s="12" t="s">
        <v>17</v>
      </c>
      <c r="I4" s="13"/>
      <c r="J4" s="14"/>
    </row>
    <row r="6">
      <c r="A6" s="11" t="s">
        <v>18</v>
      </c>
      <c r="C6" s="15">
        <v>200000.0</v>
      </c>
      <c r="E6" s="11" t="s">
        <v>19</v>
      </c>
      <c r="F6" s="16">
        <f>C8*12</f>
        <v>240</v>
      </c>
      <c r="H6" s="11" t="s">
        <v>20</v>
      </c>
      <c r="J6" s="17">
        <f>F8</f>
        <v>1159.919436</v>
      </c>
    </row>
    <row r="7">
      <c r="A7" s="11" t="s">
        <v>21</v>
      </c>
      <c r="C7" s="15">
        <v>3.5</v>
      </c>
      <c r="E7" s="11" t="s">
        <v>22</v>
      </c>
      <c r="F7" s="18">
        <f>C7/12/100</f>
        <v>0.002916666667</v>
      </c>
      <c r="H7" s="11" t="s">
        <v>23</v>
      </c>
      <c r="J7" s="17">
        <f>SUM(C15:C370)</f>
        <v>78380.66463</v>
      </c>
    </row>
    <row r="8">
      <c r="A8" s="11" t="s">
        <v>24</v>
      </c>
      <c r="C8" s="15">
        <v>20.0</v>
      </c>
      <c r="E8" s="11" t="s">
        <v>25</v>
      </c>
      <c r="F8" s="17">
        <f> -PMT(F7,F6,C6)</f>
        <v>1159.919436</v>
      </c>
      <c r="H8" s="11" t="s">
        <v>26</v>
      </c>
      <c r="J8" s="17">
        <f>C6 + J7</f>
        <v>278380.6646</v>
      </c>
    </row>
    <row r="10">
      <c r="A10" s="11" t="s">
        <v>27</v>
      </c>
      <c r="C10" s="15">
        <v>0.0</v>
      </c>
      <c r="E10" s="11" t="s">
        <v>28</v>
      </c>
      <c r="F10" s="17">
        <f>F8 + C10</f>
        <v>1159.919436</v>
      </c>
    </row>
    <row r="12">
      <c r="A12" s="7" t="s">
        <v>29</v>
      </c>
    </row>
    <row r="13">
      <c r="E13" s="11" t="s">
        <v>30</v>
      </c>
      <c r="F13" s="17">
        <f>C6</f>
        <v>200000</v>
      </c>
    </row>
    <row r="14">
      <c r="A14" s="19" t="s">
        <v>31</v>
      </c>
      <c r="B14" s="19" t="s">
        <v>32</v>
      </c>
      <c r="C14" s="19" t="s">
        <v>33</v>
      </c>
      <c r="D14" s="19" t="s">
        <v>34</v>
      </c>
      <c r="E14" s="19" t="s">
        <v>35</v>
      </c>
      <c r="F14" s="19" t="s">
        <v>36</v>
      </c>
      <c r="G14" s="19" t="s">
        <v>37</v>
      </c>
    </row>
    <row r="15">
      <c r="A15" s="20">
        <f>IF(1&lt;=$F$6,1,"")</f>
        <v>1</v>
      </c>
      <c r="B15" s="21">
        <f t="shared" ref="B15:B374" si="1">IF(A15="","",$F$8)</f>
        <v>1159.919436</v>
      </c>
      <c r="C15" s="21">
        <f>IF(A15="","",F13*$F$7)</f>
        <v>583.3333333</v>
      </c>
      <c r="D15" s="21">
        <f t="shared" ref="D15:D374" si="2">IF(A15="","",B15-C15)</f>
        <v>576.5861026</v>
      </c>
      <c r="E15" s="21">
        <f>IF(A15="","",MAX(F13-D15,0))</f>
        <v>199423.4139</v>
      </c>
      <c r="F15" s="21">
        <f t="shared" ref="F15:F374" si="3">IF(A15="","",$C$10)</f>
        <v>0</v>
      </c>
      <c r="G15" s="21">
        <f t="shared" ref="G15:G374" si="4">IF(A15="","",B15+F15)</f>
        <v>1159.919436</v>
      </c>
    </row>
    <row r="16">
      <c r="A16" s="20">
        <f>IF(2&lt;=$F$6,2,"")</f>
        <v>2</v>
      </c>
      <c r="B16" s="21">
        <f t="shared" si="1"/>
        <v>1159.919436</v>
      </c>
      <c r="C16" s="21">
        <f t="shared" ref="C16:C374" si="5">IF(A16="","",E15*$F$7)</f>
        <v>581.6516239</v>
      </c>
      <c r="D16" s="21">
        <f t="shared" si="2"/>
        <v>578.2678121</v>
      </c>
      <c r="E16" s="21">
        <f t="shared" ref="E16:E374" si="6">IF(A16="","",MAX(E15-D16,0))</f>
        <v>198845.1461</v>
      </c>
      <c r="F16" s="21">
        <f t="shared" si="3"/>
        <v>0</v>
      </c>
      <c r="G16" s="21">
        <f t="shared" si="4"/>
        <v>1159.919436</v>
      </c>
    </row>
    <row r="17">
      <c r="A17" s="20">
        <f>IF(3&lt;=$F$6,3,"")</f>
        <v>3</v>
      </c>
      <c r="B17" s="21">
        <f t="shared" si="1"/>
        <v>1159.919436</v>
      </c>
      <c r="C17" s="21">
        <f t="shared" si="5"/>
        <v>579.9650094</v>
      </c>
      <c r="D17" s="21">
        <f t="shared" si="2"/>
        <v>579.9544266</v>
      </c>
      <c r="E17" s="21">
        <f t="shared" si="6"/>
        <v>198265.1917</v>
      </c>
      <c r="F17" s="21">
        <f t="shared" si="3"/>
        <v>0</v>
      </c>
      <c r="G17" s="21">
        <f t="shared" si="4"/>
        <v>1159.919436</v>
      </c>
    </row>
    <row r="18">
      <c r="A18" s="20">
        <f>IF(4&lt;=$F$6,4,"")</f>
        <v>4</v>
      </c>
      <c r="B18" s="21">
        <f t="shared" si="1"/>
        <v>1159.919436</v>
      </c>
      <c r="C18" s="21">
        <f t="shared" si="5"/>
        <v>578.2734757</v>
      </c>
      <c r="D18" s="21">
        <f t="shared" si="2"/>
        <v>581.6459603</v>
      </c>
      <c r="E18" s="21">
        <f t="shared" si="6"/>
        <v>197683.5457</v>
      </c>
      <c r="F18" s="21">
        <f t="shared" si="3"/>
        <v>0</v>
      </c>
      <c r="G18" s="21">
        <f t="shared" si="4"/>
        <v>1159.919436</v>
      </c>
    </row>
    <row r="19">
      <c r="A19" s="20">
        <f>IF(5&lt;=$F$6,5,"")</f>
        <v>5</v>
      </c>
      <c r="B19" s="21">
        <f t="shared" si="1"/>
        <v>1159.919436</v>
      </c>
      <c r="C19" s="21">
        <f t="shared" si="5"/>
        <v>576.5770083</v>
      </c>
      <c r="D19" s="21">
        <f t="shared" si="2"/>
        <v>583.3424277</v>
      </c>
      <c r="E19" s="21">
        <f t="shared" si="6"/>
        <v>197100.2033</v>
      </c>
      <c r="F19" s="21">
        <f t="shared" si="3"/>
        <v>0</v>
      </c>
      <c r="G19" s="21">
        <f t="shared" si="4"/>
        <v>1159.919436</v>
      </c>
    </row>
    <row r="20">
      <c r="A20" s="20">
        <f>IF(6&lt;=$F$6,6,"")</f>
        <v>6</v>
      </c>
      <c r="B20" s="21">
        <f t="shared" si="1"/>
        <v>1159.919436</v>
      </c>
      <c r="C20" s="21">
        <f t="shared" si="5"/>
        <v>574.8755929</v>
      </c>
      <c r="D20" s="21">
        <f t="shared" si="2"/>
        <v>585.0438431</v>
      </c>
      <c r="E20" s="21">
        <f t="shared" si="6"/>
        <v>196515.1594</v>
      </c>
      <c r="F20" s="21">
        <f t="shared" si="3"/>
        <v>0</v>
      </c>
      <c r="G20" s="21">
        <f t="shared" si="4"/>
        <v>1159.919436</v>
      </c>
    </row>
    <row r="21">
      <c r="A21" s="20">
        <f>IF(7&lt;=$F$6,7,"")</f>
        <v>7</v>
      </c>
      <c r="B21" s="21">
        <f t="shared" si="1"/>
        <v>1159.919436</v>
      </c>
      <c r="C21" s="21">
        <f t="shared" si="5"/>
        <v>573.169215</v>
      </c>
      <c r="D21" s="21">
        <f t="shared" si="2"/>
        <v>586.750221</v>
      </c>
      <c r="E21" s="21">
        <f t="shared" si="6"/>
        <v>195928.4092</v>
      </c>
      <c r="F21" s="21">
        <f t="shared" si="3"/>
        <v>0</v>
      </c>
      <c r="G21" s="21">
        <f t="shared" si="4"/>
        <v>1159.919436</v>
      </c>
    </row>
    <row r="22">
      <c r="A22" s="20">
        <f>IF(8&lt;=$F$6,8,"")</f>
        <v>8</v>
      </c>
      <c r="B22" s="21">
        <f t="shared" si="1"/>
        <v>1159.919436</v>
      </c>
      <c r="C22" s="21">
        <f t="shared" si="5"/>
        <v>571.4578602</v>
      </c>
      <c r="D22" s="21">
        <f t="shared" si="2"/>
        <v>588.4615758</v>
      </c>
      <c r="E22" s="21">
        <f t="shared" si="6"/>
        <v>195339.9476</v>
      </c>
      <c r="F22" s="21">
        <f t="shared" si="3"/>
        <v>0</v>
      </c>
      <c r="G22" s="21">
        <f t="shared" si="4"/>
        <v>1159.919436</v>
      </c>
    </row>
    <row r="23">
      <c r="A23" s="20">
        <f>IF(9&lt;=$F$6,9,"")</f>
        <v>9</v>
      </c>
      <c r="B23" s="21">
        <f t="shared" si="1"/>
        <v>1159.919436</v>
      </c>
      <c r="C23" s="21">
        <f t="shared" si="5"/>
        <v>569.7415139</v>
      </c>
      <c r="D23" s="21">
        <f t="shared" si="2"/>
        <v>590.177922</v>
      </c>
      <c r="E23" s="21">
        <f t="shared" si="6"/>
        <v>194749.7697</v>
      </c>
      <c r="F23" s="21">
        <f t="shared" si="3"/>
        <v>0</v>
      </c>
      <c r="G23" s="21">
        <f t="shared" si="4"/>
        <v>1159.919436</v>
      </c>
    </row>
    <row r="24">
      <c r="A24" s="20">
        <f>IF(10&lt;=$F$6,10,"")</f>
        <v>10</v>
      </c>
      <c r="B24" s="21">
        <f t="shared" si="1"/>
        <v>1159.919436</v>
      </c>
      <c r="C24" s="21">
        <f t="shared" si="5"/>
        <v>568.0201617</v>
      </c>
      <c r="D24" s="21">
        <f t="shared" si="2"/>
        <v>591.8992743</v>
      </c>
      <c r="E24" s="21">
        <f t="shared" si="6"/>
        <v>194157.8704</v>
      </c>
      <c r="F24" s="21">
        <f t="shared" si="3"/>
        <v>0</v>
      </c>
      <c r="G24" s="21">
        <f t="shared" si="4"/>
        <v>1159.919436</v>
      </c>
    </row>
    <row r="25">
      <c r="A25" s="20">
        <f>IF(11&lt;=$F$6,11,"")</f>
        <v>11</v>
      </c>
      <c r="B25" s="21">
        <f t="shared" si="1"/>
        <v>1159.919436</v>
      </c>
      <c r="C25" s="21">
        <f t="shared" si="5"/>
        <v>566.2937888</v>
      </c>
      <c r="D25" s="21">
        <f t="shared" si="2"/>
        <v>593.6256472</v>
      </c>
      <c r="E25" s="21">
        <f t="shared" si="6"/>
        <v>193564.2448</v>
      </c>
      <c r="F25" s="21">
        <f t="shared" si="3"/>
        <v>0</v>
      </c>
      <c r="G25" s="21">
        <f t="shared" si="4"/>
        <v>1159.919436</v>
      </c>
    </row>
    <row r="26">
      <c r="A26" s="20">
        <f>IF(12&lt;=$F$6,12,"")</f>
        <v>12</v>
      </c>
      <c r="B26" s="21">
        <f t="shared" si="1"/>
        <v>1159.919436</v>
      </c>
      <c r="C26" s="21">
        <f t="shared" si="5"/>
        <v>564.5623806</v>
      </c>
      <c r="D26" s="21">
        <f t="shared" si="2"/>
        <v>595.3570553</v>
      </c>
      <c r="E26" s="21">
        <f t="shared" si="6"/>
        <v>192968.8877</v>
      </c>
      <c r="F26" s="21">
        <f t="shared" si="3"/>
        <v>0</v>
      </c>
      <c r="G26" s="21">
        <f t="shared" si="4"/>
        <v>1159.919436</v>
      </c>
    </row>
    <row r="27">
      <c r="A27" s="20">
        <f>IF(13&lt;=$F$6,13,"")</f>
        <v>13</v>
      </c>
      <c r="B27" s="21">
        <f t="shared" si="1"/>
        <v>1159.919436</v>
      </c>
      <c r="C27" s="21">
        <f t="shared" si="5"/>
        <v>562.8259226</v>
      </c>
      <c r="D27" s="21">
        <f t="shared" si="2"/>
        <v>597.0935134</v>
      </c>
      <c r="E27" s="21">
        <f t="shared" si="6"/>
        <v>192371.7942</v>
      </c>
      <c r="F27" s="21">
        <f t="shared" si="3"/>
        <v>0</v>
      </c>
      <c r="G27" s="21">
        <f t="shared" si="4"/>
        <v>1159.919436</v>
      </c>
    </row>
    <row r="28">
      <c r="A28" s="20">
        <f>IF(14&lt;=$F$6,14,"")</f>
        <v>14</v>
      </c>
      <c r="B28" s="21">
        <f t="shared" si="1"/>
        <v>1159.919436</v>
      </c>
      <c r="C28" s="21">
        <f t="shared" si="5"/>
        <v>561.0843998</v>
      </c>
      <c r="D28" s="21">
        <f t="shared" si="2"/>
        <v>598.8350362</v>
      </c>
      <c r="E28" s="21">
        <f t="shared" si="6"/>
        <v>191772.9592</v>
      </c>
      <c r="F28" s="21">
        <f t="shared" si="3"/>
        <v>0</v>
      </c>
      <c r="G28" s="21">
        <f t="shared" si="4"/>
        <v>1159.919436</v>
      </c>
    </row>
    <row r="29">
      <c r="A29" s="20">
        <f>IF(15&lt;=$F$6,15,"")</f>
        <v>15</v>
      </c>
      <c r="B29" s="21">
        <f t="shared" si="1"/>
        <v>1159.919436</v>
      </c>
      <c r="C29" s="21">
        <f t="shared" si="5"/>
        <v>559.3377976</v>
      </c>
      <c r="D29" s="21">
        <f t="shared" si="2"/>
        <v>600.5816384</v>
      </c>
      <c r="E29" s="21">
        <f t="shared" si="6"/>
        <v>191172.3775</v>
      </c>
      <c r="F29" s="21">
        <f t="shared" si="3"/>
        <v>0</v>
      </c>
      <c r="G29" s="21">
        <f t="shared" si="4"/>
        <v>1159.919436</v>
      </c>
    </row>
    <row r="30">
      <c r="A30" s="20">
        <f>IF(16&lt;=$F$6,16,"")</f>
        <v>16</v>
      </c>
      <c r="B30" s="21">
        <f t="shared" si="1"/>
        <v>1159.919436</v>
      </c>
      <c r="C30" s="21">
        <f t="shared" si="5"/>
        <v>557.5861012</v>
      </c>
      <c r="D30" s="21">
        <f t="shared" si="2"/>
        <v>602.3333348</v>
      </c>
      <c r="E30" s="21">
        <f t="shared" si="6"/>
        <v>190570.0442</v>
      </c>
      <c r="F30" s="21">
        <f t="shared" si="3"/>
        <v>0</v>
      </c>
      <c r="G30" s="21">
        <f t="shared" si="4"/>
        <v>1159.919436</v>
      </c>
    </row>
    <row r="31">
      <c r="A31" s="20">
        <f>IF(17&lt;=$F$6,17,"")</f>
        <v>17</v>
      </c>
      <c r="B31" s="21">
        <f t="shared" si="1"/>
        <v>1159.919436</v>
      </c>
      <c r="C31" s="21">
        <f t="shared" si="5"/>
        <v>555.8292956</v>
      </c>
      <c r="D31" s="21">
        <f t="shared" si="2"/>
        <v>604.0901404</v>
      </c>
      <c r="E31" s="21">
        <f t="shared" si="6"/>
        <v>189965.9541</v>
      </c>
      <c r="F31" s="21">
        <f t="shared" si="3"/>
        <v>0</v>
      </c>
      <c r="G31" s="21">
        <f t="shared" si="4"/>
        <v>1159.919436</v>
      </c>
    </row>
    <row r="32">
      <c r="A32" s="20">
        <f>IF(18&lt;=$F$6,18,"")</f>
        <v>18</v>
      </c>
      <c r="B32" s="21">
        <f t="shared" si="1"/>
        <v>1159.919436</v>
      </c>
      <c r="C32" s="21">
        <f t="shared" si="5"/>
        <v>554.067366</v>
      </c>
      <c r="D32" s="21">
        <f t="shared" si="2"/>
        <v>605.8520699</v>
      </c>
      <c r="E32" s="21">
        <f t="shared" si="6"/>
        <v>189360.102</v>
      </c>
      <c r="F32" s="21">
        <f t="shared" si="3"/>
        <v>0</v>
      </c>
      <c r="G32" s="21">
        <f t="shared" si="4"/>
        <v>1159.919436</v>
      </c>
    </row>
    <row r="33">
      <c r="A33" s="20">
        <f>IF(19&lt;=$F$6,19,"")</f>
        <v>19</v>
      </c>
      <c r="B33" s="21">
        <f t="shared" si="1"/>
        <v>1159.919436</v>
      </c>
      <c r="C33" s="21">
        <f t="shared" si="5"/>
        <v>552.3002975</v>
      </c>
      <c r="D33" s="21">
        <f t="shared" si="2"/>
        <v>607.6191385</v>
      </c>
      <c r="E33" s="21">
        <f t="shared" si="6"/>
        <v>188752.4829</v>
      </c>
      <c r="F33" s="21">
        <f t="shared" si="3"/>
        <v>0</v>
      </c>
      <c r="G33" s="21">
        <f t="shared" si="4"/>
        <v>1159.919436</v>
      </c>
    </row>
    <row r="34">
      <c r="A34" s="20">
        <f>IF(20&lt;=$F$6,20,"")</f>
        <v>20</v>
      </c>
      <c r="B34" s="21">
        <f t="shared" si="1"/>
        <v>1159.919436</v>
      </c>
      <c r="C34" s="21">
        <f t="shared" si="5"/>
        <v>550.528075</v>
      </c>
      <c r="D34" s="21">
        <f t="shared" si="2"/>
        <v>609.391361</v>
      </c>
      <c r="E34" s="21">
        <f t="shared" si="6"/>
        <v>188143.0915</v>
      </c>
      <c r="F34" s="21">
        <f t="shared" si="3"/>
        <v>0</v>
      </c>
      <c r="G34" s="21">
        <f t="shared" si="4"/>
        <v>1159.919436</v>
      </c>
    </row>
    <row r="35">
      <c r="A35" s="20">
        <f>IF(21&lt;=$F$6,21,"")</f>
        <v>21</v>
      </c>
      <c r="B35" s="21">
        <f t="shared" si="1"/>
        <v>1159.919436</v>
      </c>
      <c r="C35" s="21">
        <f t="shared" si="5"/>
        <v>548.7506835</v>
      </c>
      <c r="D35" s="21">
        <f t="shared" si="2"/>
        <v>611.1687524</v>
      </c>
      <c r="E35" s="21">
        <f t="shared" si="6"/>
        <v>187531.9227</v>
      </c>
      <c r="F35" s="21">
        <f t="shared" si="3"/>
        <v>0</v>
      </c>
      <c r="G35" s="21">
        <f t="shared" si="4"/>
        <v>1159.919436</v>
      </c>
    </row>
    <row r="36">
      <c r="A36" s="20">
        <f>IF(22&lt;=$F$6,22,"")</f>
        <v>22</v>
      </c>
      <c r="B36" s="21">
        <f t="shared" si="1"/>
        <v>1159.919436</v>
      </c>
      <c r="C36" s="21">
        <f t="shared" si="5"/>
        <v>546.968108</v>
      </c>
      <c r="D36" s="21">
        <f t="shared" si="2"/>
        <v>612.951328</v>
      </c>
      <c r="E36" s="21">
        <f t="shared" si="6"/>
        <v>186918.9714</v>
      </c>
      <c r="F36" s="21">
        <f t="shared" si="3"/>
        <v>0</v>
      </c>
      <c r="G36" s="21">
        <f t="shared" si="4"/>
        <v>1159.919436</v>
      </c>
    </row>
    <row r="37">
      <c r="A37" s="20">
        <f>IF(23&lt;=$F$6,23,"")</f>
        <v>23</v>
      </c>
      <c r="B37" s="21">
        <f t="shared" si="1"/>
        <v>1159.919436</v>
      </c>
      <c r="C37" s="21">
        <f t="shared" si="5"/>
        <v>545.1803333</v>
      </c>
      <c r="D37" s="21">
        <f t="shared" si="2"/>
        <v>614.7391027</v>
      </c>
      <c r="E37" s="21">
        <f t="shared" si="6"/>
        <v>186304.2323</v>
      </c>
      <c r="F37" s="21">
        <f t="shared" si="3"/>
        <v>0</v>
      </c>
      <c r="G37" s="21">
        <f t="shared" si="4"/>
        <v>1159.919436</v>
      </c>
    </row>
    <row r="38">
      <c r="A38" s="20">
        <f>IF(24&lt;=$F$6,24,"")</f>
        <v>24</v>
      </c>
      <c r="B38" s="21">
        <f t="shared" si="1"/>
        <v>1159.919436</v>
      </c>
      <c r="C38" s="21">
        <f t="shared" si="5"/>
        <v>543.3873443</v>
      </c>
      <c r="D38" s="21">
        <f t="shared" si="2"/>
        <v>616.5320917</v>
      </c>
      <c r="E38" s="21">
        <f t="shared" si="6"/>
        <v>185687.7002</v>
      </c>
      <c r="F38" s="21">
        <f t="shared" si="3"/>
        <v>0</v>
      </c>
      <c r="G38" s="21">
        <f t="shared" si="4"/>
        <v>1159.919436</v>
      </c>
    </row>
    <row r="39">
      <c r="A39" s="20">
        <f>IF(25&lt;=$F$6,25,"")</f>
        <v>25</v>
      </c>
      <c r="B39" s="21">
        <f t="shared" si="1"/>
        <v>1159.919436</v>
      </c>
      <c r="C39" s="21">
        <f t="shared" si="5"/>
        <v>541.5891257</v>
      </c>
      <c r="D39" s="21">
        <f t="shared" si="2"/>
        <v>618.3303103</v>
      </c>
      <c r="E39" s="21">
        <f t="shared" si="6"/>
        <v>185069.3699</v>
      </c>
      <c r="F39" s="21">
        <f t="shared" si="3"/>
        <v>0</v>
      </c>
      <c r="G39" s="21">
        <f t="shared" si="4"/>
        <v>1159.919436</v>
      </c>
    </row>
    <row r="40">
      <c r="A40" s="20">
        <f>IF(26&lt;=$F$6,26,"")</f>
        <v>26</v>
      </c>
      <c r="B40" s="21">
        <f t="shared" si="1"/>
        <v>1159.919436</v>
      </c>
      <c r="C40" s="21">
        <f t="shared" si="5"/>
        <v>539.7856623</v>
      </c>
      <c r="D40" s="21">
        <f t="shared" si="2"/>
        <v>620.1337737</v>
      </c>
      <c r="E40" s="21">
        <f t="shared" si="6"/>
        <v>184449.2361</v>
      </c>
      <c r="F40" s="21">
        <f t="shared" si="3"/>
        <v>0</v>
      </c>
      <c r="G40" s="21">
        <f t="shared" si="4"/>
        <v>1159.919436</v>
      </c>
    </row>
    <row r="41">
      <c r="A41" s="20">
        <f>IF(27&lt;=$F$6,27,"")</f>
        <v>27</v>
      </c>
      <c r="B41" s="21">
        <f t="shared" si="1"/>
        <v>1159.919436</v>
      </c>
      <c r="C41" s="21">
        <f t="shared" si="5"/>
        <v>537.9769387</v>
      </c>
      <c r="D41" s="21">
        <f t="shared" si="2"/>
        <v>621.9424972</v>
      </c>
      <c r="E41" s="21">
        <f t="shared" si="6"/>
        <v>183827.2936</v>
      </c>
      <c r="F41" s="21">
        <f t="shared" si="3"/>
        <v>0</v>
      </c>
      <c r="G41" s="21">
        <f t="shared" si="4"/>
        <v>1159.919436</v>
      </c>
    </row>
    <row r="42">
      <c r="A42" s="20">
        <f>IF(28&lt;=$F$6,28,"")</f>
        <v>28</v>
      </c>
      <c r="B42" s="21">
        <f t="shared" si="1"/>
        <v>1159.919436</v>
      </c>
      <c r="C42" s="21">
        <f t="shared" si="5"/>
        <v>536.1629398</v>
      </c>
      <c r="D42" s="21">
        <f t="shared" si="2"/>
        <v>623.7564962</v>
      </c>
      <c r="E42" s="21">
        <f t="shared" si="6"/>
        <v>183203.5371</v>
      </c>
      <c r="F42" s="21">
        <f t="shared" si="3"/>
        <v>0</v>
      </c>
      <c r="G42" s="21">
        <f t="shared" si="4"/>
        <v>1159.919436</v>
      </c>
    </row>
    <row r="43">
      <c r="A43" s="20">
        <f>IF(29&lt;=$F$6,29,"")</f>
        <v>29</v>
      </c>
      <c r="B43" s="21">
        <f t="shared" si="1"/>
        <v>1159.919436</v>
      </c>
      <c r="C43" s="21">
        <f t="shared" si="5"/>
        <v>534.34365</v>
      </c>
      <c r="D43" s="21">
        <f t="shared" si="2"/>
        <v>625.575786</v>
      </c>
      <c r="E43" s="21">
        <f t="shared" si="6"/>
        <v>182577.9614</v>
      </c>
      <c r="F43" s="21">
        <f t="shared" si="3"/>
        <v>0</v>
      </c>
      <c r="G43" s="21">
        <f t="shared" si="4"/>
        <v>1159.919436</v>
      </c>
    </row>
    <row r="44">
      <c r="A44" s="20">
        <f>IF(30&lt;=$F$6,30,"")</f>
        <v>30</v>
      </c>
      <c r="B44" s="21">
        <f t="shared" si="1"/>
        <v>1159.919436</v>
      </c>
      <c r="C44" s="21">
        <f t="shared" si="5"/>
        <v>532.519054</v>
      </c>
      <c r="D44" s="21">
        <f t="shared" si="2"/>
        <v>627.400382</v>
      </c>
      <c r="E44" s="21">
        <f t="shared" si="6"/>
        <v>181950.561</v>
      </c>
      <c r="F44" s="21">
        <f t="shared" si="3"/>
        <v>0</v>
      </c>
      <c r="G44" s="21">
        <f t="shared" si="4"/>
        <v>1159.919436</v>
      </c>
    </row>
    <row r="45">
      <c r="A45" s="20">
        <f>IF(31&lt;=$F$6,31,"")</f>
        <v>31</v>
      </c>
      <c r="B45" s="21">
        <f t="shared" si="1"/>
        <v>1159.919436</v>
      </c>
      <c r="C45" s="21">
        <f t="shared" si="5"/>
        <v>530.6891362</v>
      </c>
      <c r="D45" s="21">
        <f t="shared" si="2"/>
        <v>629.2302998</v>
      </c>
      <c r="E45" s="21">
        <f t="shared" si="6"/>
        <v>181321.3307</v>
      </c>
      <c r="F45" s="21">
        <f t="shared" si="3"/>
        <v>0</v>
      </c>
      <c r="G45" s="21">
        <f t="shared" si="4"/>
        <v>1159.919436</v>
      </c>
    </row>
    <row r="46">
      <c r="A46" s="20">
        <f>IF(32&lt;=$F$6,32,"")</f>
        <v>32</v>
      </c>
      <c r="B46" s="21">
        <f t="shared" si="1"/>
        <v>1159.919436</v>
      </c>
      <c r="C46" s="21">
        <f t="shared" si="5"/>
        <v>528.8538811</v>
      </c>
      <c r="D46" s="21">
        <f t="shared" si="2"/>
        <v>631.0655548</v>
      </c>
      <c r="E46" s="21">
        <f t="shared" si="6"/>
        <v>180690.2651</v>
      </c>
      <c r="F46" s="21">
        <f t="shared" si="3"/>
        <v>0</v>
      </c>
      <c r="G46" s="21">
        <f t="shared" si="4"/>
        <v>1159.919436</v>
      </c>
    </row>
    <row r="47">
      <c r="A47" s="20">
        <f>IF(33&lt;=$F$6,33,"")</f>
        <v>33</v>
      </c>
      <c r="B47" s="21">
        <f t="shared" si="1"/>
        <v>1159.919436</v>
      </c>
      <c r="C47" s="21">
        <f t="shared" si="5"/>
        <v>527.0132733</v>
      </c>
      <c r="D47" s="21">
        <f t="shared" si="2"/>
        <v>632.9061627</v>
      </c>
      <c r="E47" s="21">
        <f t="shared" si="6"/>
        <v>180057.359</v>
      </c>
      <c r="F47" s="21">
        <f t="shared" si="3"/>
        <v>0</v>
      </c>
      <c r="G47" s="21">
        <f t="shared" si="4"/>
        <v>1159.919436</v>
      </c>
    </row>
    <row r="48">
      <c r="A48" s="20">
        <f>IF(34&lt;=$F$6,34,"")</f>
        <v>34</v>
      </c>
      <c r="B48" s="21">
        <f t="shared" si="1"/>
        <v>1159.919436</v>
      </c>
      <c r="C48" s="21">
        <f t="shared" si="5"/>
        <v>525.167297</v>
      </c>
      <c r="D48" s="21">
        <f t="shared" si="2"/>
        <v>634.752139</v>
      </c>
      <c r="E48" s="21">
        <f t="shared" si="6"/>
        <v>179422.6068</v>
      </c>
      <c r="F48" s="21">
        <f t="shared" si="3"/>
        <v>0</v>
      </c>
      <c r="G48" s="21">
        <f t="shared" si="4"/>
        <v>1159.919436</v>
      </c>
    </row>
    <row r="49">
      <c r="A49" s="20">
        <f>IF(35&lt;=$F$6,35,"")</f>
        <v>35</v>
      </c>
      <c r="B49" s="21">
        <f t="shared" si="1"/>
        <v>1159.919436</v>
      </c>
      <c r="C49" s="21">
        <f t="shared" si="5"/>
        <v>523.3159366</v>
      </c>
      <c r="D49" s="21">
        <f t="shared" si="2"/>
        <v>636.6034994</v>
      </c>
      <c r="E49" s="21">
        <f t="shared" si="6"/>
        <v>178786.0033</v>
      </c>
      <c r="F49" s="21">
        <f t="shared" si="3"/>
        <v>0</v>
      </c>
      <c r="G49" s="21">
        <f t="shared" si="4"/>
        <v>1159.919436</v>
      </c>
    </row>
    <row r="50">
      <c r="A50" s="20">
        <f>IF(36&lt;=$F$6,36,"")</f>
        <v>36</v>
      </c>
      <c r="B50" s="21">
        <f t="shared" si="1"/>
        <v>1159.919436</v>
      </c>
      <c r="C50" s="21">
        <f t="shared" si="5"/>
        <v>521.4591764</v>
      </c>
      <c r="D50" s="21">
        <f t="shared" si="2"/>
        <v>638.4602596</v>
      </c>
      <c r="E50" s="21">
        <f t="shared" si="6"/>
        <v>178147.5431</v>
      </c>
      <c r="F50" s="21">
        <f t="shared" si="3"/>
        <v>0</v>
      </c>
      <c r="G50" s="21">
        <f t="shared" si="4"/>
        <v>1159.919436</v>
      </c>
    </row>
    <row r="51">
      <c r="A51" s="20">
        <f>IF(37&lt;=$F$6,37,"")</f>
        <v>37</v>
      </c>
      <c r="B51" s="21">
        <f t="shared" si="1"/>
        <v>1159.919436</v>
      </c>
      <c r="C51" s="21">
        <f t="shared" si="5"/>
        <v>519.5970006</v>
      </c>
      <c r="D51" s="21">
        <f t="shared" si="2"/>
        <v>640.3224354</v>
      </c>
      <c r="E51" s="21">
        <f t="shared" si="6"/>
        <v>177507.2206</v>
      </c>
      <c r="F51" s="21">
        <f t="shared" si="3"/>
        <v>0</v>
      </c>
      <c r="G51" s="21">
        <f t="shared" si="4"/>
        <v>1159.919436</v>
      </c>
    </row>
    <row r="52">
      <c r="A52" s="20">
        <f>IF(38&lt;=$F$6,38,"")</f>
        <v>38</v>
      </c>
      <c r="B52" s="21">
        <f t="shared" si="1"/>
        <v>1159.919436</v>
      </c>
      <c r="C52" s="21">
        <f t="shared" si="5"/>
        <v>517.7293935</v>
      </c>
      <c r="D52" s="21">
        <f t="shared" si="2"/>
        <v>642.1900425</v>
      </c>
      <c r="E52" s="21">
        <f t="shared" si="6"/>
        <v>176865.0306</v>
      </c>
      <c r="F52" s="21">
        <f t="shared" si="3"/>
        <v>0</v>
      </c>
      <c r="G52" s="21">
        <f t="shared" si="4"/>
        <v>1159.919436</v>
      </c>
    </row>
    <row r="53">
      <c r="A53" s="20">
        <f>IF(39&lt;=$F$6,39,"")</f>
        <v>39</v>
      </c>
      <c r="B53" s="21">
        <f t="shared" si="1"/>
        <v>1159.919436</v>
      </c>
      <c r="C53" s="21">
        <f t="shared" si="5"/>
        <v>515.8563392</v>
      </c>
      <c r="D53" s="21">
        <f t="shared" si="2"/>
        <v>644.0630968</v>
      </c>
      <c r="E53" s="21">
        <f t="shared" si="6"/>
        <v>176220.9675</v>
      </c>
      <c r="F53" s="21">
        <f t="shared" si="3"/>
        <v>0</v>
      </c>
      <c r="G53" s="21">
        <f t="shared" si="4"/>
        <v>1159.919436</v>
      </c>
    </row>
    <row r="54">
      <c r="A54" s="20">
        <f>IF(40&lt;=$F$6,40,"")</f>
        <v>40</v>
      </c>
      <c r="B54" s="21">
        <f t="shared" si="1"/>
        <v>1159.919436</v>
      </c>
      <c r="C54" s="21">
        <f t="shared" si="5"/>
        <v>513.9778218</v>
      </c>
      <c r="D54" s="21">
        <f t="shared" si="2"/>
        <v>645.9416141</v>
      </c>
      <c r="E54" s="21">
        <f t="shared" si="6"/>
        <v>175575.0259</v>
      </c>
      <c r="F54" s="21">
        <f t="shared" si="3"/>
        <v>0</v>
      </c>
      <c r="G54" s="21">
        <f t="shared" si="4"/>
        <v>1159.919436</v>
      </c>
    </row>
    <row r="55">
      <c r="A55" s="20">
        <f>IF(41&lt;=$F$6,41,"")</f>
        <v>41</v>
      </c>
      <c r="B55" s="21">
        <f t="shared" si="1"/>
        <v>1159.919436</v>
      </c>
      <c r="C55" s="21">
        <f t="shared" si="5"/>
        <v>512.0938255</v>
      </c>
      <c r="D55" s="21">
        <f t="shared" si="2"/>
        <v>647.8256105</v>
      </c>
      <c r="E55" s="21">
        <f t="shared" si="6"/>
        <v>174927.2003</v>
      </c>
      <c r="F55" s="21">
        <f t="shared" si="3"/>
        <v>0</v>
      </c>
      <c r="G55" s="21">
        <f t="shared" si="4"/>
        <v>1159.919436</v>
      </c>
    </row>
    <row r="56">
      <c r="A56" s="20">
        <f>IF(42&lt;=$F$6,42,"")</f>
        <v>42</v>
      </c>
      <c r="B56" s="21">
        <f t="shared" si="1"/>
        <v>1159.919436</v>
      </c>
      <c r="C56" s="21">
        <f t="shared" si="5"/>
        <v>510.2043341</v>
      </c>
      <c r="D56" s="21">
        <f t="shared" si="2"/>
        <v>649.7151019</v>
      </c>
      <c r="E56" s="21">
        <f t="shared" si="6"/>
        <v>174277.4852</v>
      </c>
      <c r="F56" s="21">
        <f t="shared" si="3"/>
        <v>0</v>
      </c>
      <c r="G56" s="21">
        <f t="shared" si="4"/>
        <v>1159.919436</v>
      </c>
    </row>
    <row r="57">
      <c r="A57" s="20">
        <f>IF(43&lt;=$F$6,43,"")</f>
        <v>43</v>
      </c>
      <c r="B57" s="21">
        <f t="shared" si="1"/>
        <v>1159.919436</v>
      </c>
      <c r="C57" s="21">
        <f t="shared" si="5"/>
        <v>508.3093317</v>
      </c>
      <c r="D57" s="21">
        <f t="shared" si="2"/>
        <v>651.6101042</v>
      </c>
      <c r="E57" s="21">
        <f t="shared" si="6"/>
        <v>173625.8751</v>
      </c>
      <c r="F57" s="21">
        <f t="shared" si="3"/>
        <v>0</v>
      </c>
      <c r="G57" s="21">
        <f t="shared" si="4"/>
        <v>1159.919436</v>
      </c>
    </row>
    <row r="58">
      <c r="A58" s="20">
        <f>IF(44&lt;=$F$6,44,"")</f>
        <v>44</v>
      </c>
      <c r="B58" s="21">
        <f t="shared" si="1"/>
        <v>1159.919436</v>
      </c>
      <c r="C58" s="21">
        <f t="shared" si="5"/>
        <v>506.4088023</v>
      </c>
      <c r="D58" s="21">
        <f t="shared" si="2"/>
        <v>653.5106337</v>
      </c>
      <c r="E58" s="21">
        <f t="shared" si="6"/>
        <v>172972.3644</v>
      </c>
      <c r="F58" s="21">
        <f t="shared" si="3"/>
        <v>0</v>
      </c>
      <c r="G58" s="21">
        <f t="shared" si="4"/>
        <v>1159.919436</v>
      </c>
    </row>
    <row r="59">
      <c r="A59" s="20">
        <f>IF(45&lt;=$F$6,45,"")</f>
        <v>45</v>
      </c>
      <c r="B59" s="21">
        <f t="shared" si="1"/>
        <v>1159.919436</v>
      </c>
      <c r="C59" s="21">
        <f t="shared" si="5"/>
        <v>504.5027296</v>
      </c>
      <c r="D59" s="21">
        <f t="shared" si="2"/>
        <v>655.4167064</v>
      </c>
      <c r="E59" s="21">
        <f t="shared" si="6"/>
        <v>172316.9477</v>
      </c>
      <c r="F59" s="21">
        <f t="shared" si="3"/>
        <v>0</v>
      </c>
      <c r="G59" s="21">
        <f t="shared" si="4"/>
        <v>1159.919436</v>
      </c>
    </row>
    <row r="60">
      <c r="A60" s="20">
        <f>IF(46&lt;=$F$6,46,"")</f>
        <v>46</v>
      </c>
      <c r="B60" s="21">
        <f t="shared" si="1"/>
        <v>1159.919436</v>
      </c>
      <c r="C60" s="21">
        <f t="shared" si="5"/>
        <v>502.5910975</v>
      </c>
      <c r="D60" s="21">
        <f t="shared" si="2"/>
        <v>657.3283385</v>
      </c>
      <c r="E60" s="21">
        <f t="shared" si="6"/>
        <v>171659.6194</v>
      </c>
      <c r="F60" s="21">
        <f t="shared" si="3"/>
        <v>0</v>
      </c>
      <c r="G60" s="21">
        <f t="shared" si="4"/>
        <v>1159.919436</v>
      </c>
    </row>
    <row r="61">
      <c r="A61" s="20">
        <f>IF(47&lt;=$F$6,47,"")</f>
        <v>47</v>
      </c>
      <c r="B61" s="21">
        <f t="shared" si="1"/>
        <v>1159.919436</v>
      </c>
      <c r="C61" s="21">
        <f t="shared" si="5"/>
        <v>500.6738899</v>
      </c>
      <c r="D61" s="21">
        <f t="shared" si="2"/>
        <v>659.2455461</v>
      </c>
      <c r="E61" s="21">
        <f t="shared" si="6"/>
        <v>171000.3738</v>
      </c>
      <c r="F61" s="21">
        <f t="shared" si="3"/>
        <v>0</v>
      </c>
      <c r="G61" s="21">
        <f t="shared" si="4"/>
        <v>1159.919436</v>
      </c>
    </row>
    <row r="62">
      <c r="A62" s="20">
        <f>IF(48&lt;=$F$6,48,"")</f>
        <v>48</v>
      </c>
      <c r="B62" s="21">
        <f t="shared" si="1"/>
        <v>1159.919436</v>
      </c>
      <c r="C62" s="21">
        <f t="shared" si="5"/>
        <v>498.7510903</v>
      </c>
      <c r="D62" s="21">
        <f t="shared" si="2"/>
        <v>661.1683456</v>
      </c>
      <c r="E62" s="21">
        <f t="shared" si="6"/>
        <v>170339.2055</v>
      </c>
      <c r="F62" s="21">
        <f t="shared" si="3"/>
        <v>0</v>
      </c>
      <c r="G62" s="21">
        <f t="shared" si="4"/>
        <v>1159.919436</v>
      </c>
    </row>
    <row r="63">
      <c r="A63" s="20">
        <f>IF(49&lt;=$F$6,49,"")</f>
        <v>49</v>
      </c>
      <c r="B63" s="21">
        <f t="shared" si="1"/>
        <v>1159.919436</v>
      </c>
      <c r="C63" s="21">
        <f t="shared" si="5"/>
        <v>496.8226827</v>
      </c>
      <c r="D63" s="21">
        <f t="shared" si="2"/>
        <v>663.0967533</v>
      </c>
      <c r="E63" s="21">
        <f t="shared" si="6"/>
        <v>169676.1087</v>
      </c>
      <c r="F63" s="21">
        <f t="shared" si="3"/>
        <v>0</v>
      </c>
      <c r="G63" s="21">
        <f t="shared" si="4"/>
        <v>1159.919436</v>
      </c>
    </row>
    <row r="64">
      <c r="A64" s="20">
        <f>IF(50&lt;=$F$6,50,"")</f>
        <v>50</v>
      </c>
      <c r="B64" s="21">
        <f t="shared" si="1"/>
        <v>1159.919436</v>
      </c>
      <c r="C64" s="21">
        <f t="shared" si="5"/>
        <v>494.8886505</v>
      </c>
      <c r="D64" s="21">
        <f t="shared" si="2"/>
        <v>665.0307855</v>
      </c>
      <c r="E64" s="21">
        <f t="shared" si="6"/>
        <v>169011.0779</v>
      </c>
      <c r="F64" s="21">
        <f t="shared" si="3"/>
        <v>0</v>
      </c>
      <c r="G64" s="21">
        <f t="shared" si="4"/>
        <v>1159.919436</v>
      </c>
    </row>
    <row r="65">
      <c r="A65" s="20">
        <f>IF(51&lt;=$F$6,51,"")</f>
        <v>51</v>
      </c>
      <c r="B65" s="21">
        <f t="shared" si="1"/>
        <v>1159.919436</v>
      </c>
      <c r="C65" s="21">
        <f t="shared" si="5"/>
        <v>492.9489774</v>
      </c>
      <c r="D65" s="21">
        <f t="shared" si="2"/>
        <v>666.9704586</v>
      </c>
      <c r="E65" s="21">
        <f t="shared" si="6"/>
        <v>168344.1075</v>
      </c>
      <c r="F65" s="21">
        <f t="shared" si="3"/>
        <v>0</v>
      </c>
      <c r="G65" s="21">
        <f t="shared" si="4"/>
        <v>1159.919436</v>
      </c>
    </row>
    <row r="66">
      <c r="A66" s="20">
        <f>IF(52&lt;=$F$6,52,"")</f>
        <v>52</v>
      </c>
      <c r="B66" s="21">
        <f t="shared" si="1"/>
        <v>1159.919436</v>
      </c>
      <c r="C66" s="21">
        <f t="shared" si="5"/>
        <v>491.0036468</v>
      </c>
      <c r="D66" s="21">
        <f t="shared" si="2"/>
        <v>668.9157891</v>
      </c>
      <c r="E66" s="21">
        <f t="shared" si="6"/>
        <v>167675.1917</v>
      </c>
      <c r="F66" s="21">
        <f t="shared" si="3"/>
        <v>0</v>
      </c>
      <c r="G66" s="21">
        <f t="shared" si="4"/>
        <v>1159.919436</v>
      </c>
    </row>
    <row r="67">
      <c r="A67" s="20">
        <f>IF(53&lt;=$F$6,53,"")</f>
        <v>53</v>
      </c>
      <c r="B67" s="21">
        <f t="shared" si="1"/>
        <v>1159.919436</v>
      </c>
      <c r="C67" s="21">
        <f t="shared" si="5"/>
        <v>489.0526425</v>
      </c>
      <c r="D67" s="21">
        <f t="shared" si="2"/>
        <v>670.8667935</v>
      </c>
      <c r="E67" s="21">
        <f t="shared" si="6"/>
        <v>167004.3249</v>
      </c>
      <c r="F67" s="21">
        <f t="shared" si="3"/>
        <v>0</v>
      </c>
      <c r="G67" s="21">
        <f t="shared" si="4"/>
        <v>1159.919436</v>
      </c>
    </row>
    <row r="68">
      <c r="A68" s="20">
        <f>IF(54&lt;=$F$6,54,"")</f>
        <v>54</v>
      </c>
      <c r="B68" s="21">
        <f t="shared" si="1"/>
        <v>1159.919436</v>
      </c>
      <c r="C68" s="21">
        <f t="shared" si="5"/>
        <v>487.0959477</v>
      </c>
      <c r="D68" s="21">
        <f t="shared" si="2"/>
        <v>672.8234883</v>
      </c>
      <c r="E68" s="21">
        <f t="shared" si="6"/>
        <v>166331.5014</v>
      </c>
      <c r="F68" s="21">
        <f t="shared" si="3"/>
        <v>0</v>
      </c>
      <c r="G68" s="21">
        <f t="shared" si="4"/>
        <v>1159.919436</v>
      </c>
    </row>
    <row r="69">
      <c r="A69" s="20">
        <f>IF(55&lt;=$F$6,55,"")</f>
        <v>55</v>
      </c>
      <c r="B69" s="21">
        <f t="shared" si="1"/>
        <v>1159.919436</v>
      </c>
      <c r="C69" s="21">
        <f t="shared" si="5"/>
        <v>485.1335458</v>
      </c>
      <c r="D69" s="21">
        <f t="shared" si="2"/>
        <v>674.7858902</v>
      </c>
      <c r="E69" s="21">
        <f t="shared" si="6"/>
        <v>165656.7155</v>
      </c>
      <c r="F69" s="21">
        <f t="shared" si="3"/>
        <v>0</v>
      </c>
      <c r="G69" s="21">
        <f t="shared" si="4"/>
        <v>1159.919436</v>
      </c>
    </row>
    <row r="70">
      <c r="A70" s="20">
        <f>IF(56&lt;=$F$6,56,"")</f>
        <v>56</v>
      </c>
      <c r="B70" s="21">
        <f t="shared" si="1"/>
        <v>1159.919436</v>
      </c>
      <c r="C70" s="21">
        <f t="shared" si="5"/>
        <v>483.1654203</v>
      </c>
      <c r="D70" s="21">
        <f t="shared" si="2"/>
        <v>676.7540157</v>
      </c>
      <c r="E70" s="21">
        <f t="shared" si="6"/>
        <v>164979.9615</v>
      </c>
      <c r="F70" s="21">
        <f t="shared" si="3"/>
        <v>0</v>
      </c>
      <c r="G70" s="21">
        <f t="shared" si="4"/>
        <v>1159.919436</v>
      </c>
    </row>
    <row r="71">
      <c r="A71" s="20">
        <f>IF(57&lt;=$F$6,57,"")</f>
        <v>57</v>
      </c>
      <c r="B71" s="21">
        <f t="shared" si="1"/>
        <v>1159.919436</v>
      </c>
      <c r="C71" s="21">
        <f t="shared" si="5"/>
        <v>481.1915544</v>
      </c>
      <c r="D71" s="21">
        <f t="shared" si="2"/>
        <v>678.7278815</v>
      </c>
      <c r="E71" s="21">
        <f t="shared" si="6"/>
        <v>164301.2336</v>
      </c>
      <c r="F71" s="21">
        <f t="shared" si="3"/>
        <v>0</v>
      </c>
      <c r="G71" s="21">
        <f t="shared" si="4"/>
        <v>1159.919436</v>
      </c>
    </row>
    <row r="72">
      <c r="A72" s="20">
        <f>IF(58&lt;=$F$6,58,"")</f>
        <v>58</v>
      </c>
      <c r="B72" s="21">
        <f t="shared" si="1"/>
        <v>1159.919436</v>
      </c>
      <c r="C72" s="21">
        <f t="shared" si="5"/>
        <v>479.2119314</v>
      </c>
      <c r="D72" s="21">
        <f t="shared" si="2"/>
        <v>680.7075045</v>
      </c>
      <c r="E72" s="21">
        <f t="shared" si="6"/>
        <v>163620.5261</v>
      </c>
      <c r="F72" s="21">
        <f t="shared" si="3"/>
        <v>0</v>
      </c>
      <c r="G72" s="21">
        <f t="shared" si="4"/>
        <v>1159.919436</v>
      </c>
    </row>
    <row r="73">
      <c r="A73" s="20">
        <f>IF(59&lt;=$F$6,59,"")</f>
        <v>59</v>
      </c>
      <c r="B73" s="21">
        <f t="shared" si="1"/>
        <v>1159.919436</v>
      </c>
      <c r="C73" s="21">
        <f t="shared" si="5"/>
        <v>477.2265345</v>
      </c>
      <c r="D73" s="21">
        <f t="shared" si="2"/>
        <v>682.6929014</v>
      </c>
      <c r="E73" s="21">
        <f t="shared" si="6"/>
        <v>162937.8332</v>
      </c>
      <c r="F73" s="21">
        <f t="shared" si="3"/>
        <v>0</v>
      </c>
      <c r="G73" s="21">
        <f t="shared" si="4"/>
        <v>1159.919436</v>
      </c>
    </row>
    <row r="74">
      <c r="A74" s="20">
        <f>IF(60&lt;=$F$6,60,"")</f>
        <v>60</v>
      </c>
      <c r="B74" s="21">
        <f t="shared" si="1"/>
        <v>1159.919436</v>
      </c>
      <c r="C74" s="21">
        <f t="shared" si="5"/>
        <v>475.2353469</v>
      </c>
      <c r="D74" s="21">
        <f t="shared" si="2"/>
        <v>684.6840891</v>
      </c>
      <c r="E74" s="21">
        <f t="shared" si="6"/>
        <v>162253.1491</v>
      </c>
      <c r="F74" s="21">
        <f t="shared" si="3"/>
        <v>0</v>
      </c>
      <c r="G74" s="21">
        <f t="shared" si="4"/>
        <v>1159.919436</v>
      </c>
    </row>
    <row r="75">
      <c r="A75" s="20">
        <f>IF(61&lt;=$F$6,61,"")</f>
        <v>61</v>
      </c>
      <c r="B75" s="21">
        <f t="shared" si="1"/>
        <v>1159.919436</v>
      </c>
      <c r="C75" s="21">
        <f t="shared" si="5"/>
        <v>473.2383517</v>
      </c>
      <c r="D75" s="21">
        <f t="shared" si="2"/>
        <v>686.6810843</v>
      </c>
      <c r="E75" s="21">
        <f t="shared" si="6"/>
        <v>161566.4681</v>
      </c>
      <c r="F75" s="21">
        <f t="shared" si="3"/>
        <v>0</v>
      </c>
      <c r="G75" s="21">
        <f t="shared" si="4"/>
        <v>1159.919436</v>
      </c>
    </row>
    <row r="76">
      <c r="A76" s="20">
        <f>IF(62&lt;=$F$6,62,"")</f>
        <v>62</v>
      </c>
      <c r="B76" s="21">
        <f t="shared" si="1"/>
        <v>1159.919436</v>
      </c>
      <c r="C76" s="21">
        <f t="shared" si="5"/>
        <v>471.2355318</v>
      </c>
      <c r="D76" s="21">
        <f t="shared" si="2"/>
        <v>688.6839041</v>
      </c>
      <c r="E76" s="21">
        <f t="shared" si="6"/>
        <v>160877.7841</v>
      </c>
      <c r="F76" s="21">
        <f t="shared" si="3"/>
        <v>0</v>
      </c>
      <c r="G76" s="21">
        <f t="shared" si="4"/>
        <v>1159.919436</v>
      </c>
    </row>
    <row r="77">
      <c r="A77" s="20">
        <f>IF(63&lt;=$F$6,63,"")</f>
        <v>63</v>
      </c>
      <c r="B77" s="21">
        <f t="shared" si="1"/>
        <v>1159.919436</v>
      </c>
      <c r="C77" s="21">
        <f t="shared" si="5"/>
        <v>469.2268704</v>
      </c>
      <c r="D77" s="21">
        <f t="shared" si="2"/>
        <v>690.6925655</v>
      </c>
      <c r="E77" s="21">
        <f t="shared" si="6"/>
        <v>160187.0916</v>
      </c>
      <c r="F77" s="21">
        <f t="shared" si="3"/>
        <v>0</v>
      </c>
      <c r="G77" s="21">
        <f t="shared" si="4"/>
        <v>1159.919436</v>
      </c>
    </row>
    <row r="78">
      <c r="A78" s="20">
        <f>IF(64&lt;=$F$6,64,"")</f>
        <v>64</v>
      </c>
      <c r="B78" s="21">
        <f t="shared" si="1"/>
        <v>1159.919436</v>
      </c>
      <c r="C78" s="21">
        <f t="shared" si="5"/>
        <v>467.2123505</v>
      </c>
      <c r="D78" s="21">
        <f t="shared" si="2"/>
        <v>692.7070855</v>
      </c>
      <c r="E78" s="21">
        <f t="shared" si="6"/>
        <v>159494.3845</v>
      </c>
      <c r="F78" s="21">
        <f t="shared" si="3"/>
        <v>0</v>
      </c>
      <c r="G78" s="21">
        <f t="shared" si="4"/>
        <v>1159.919436</v>
      </c>
    </row>
    <row r="79">
      <c r="A79" s="20">
        <f>IF(65&lt;=$F$6,65,"")</f>
        <v>65</v>
      </c>
      <c r="B79" s="21">
        <f t="shared" si="1"/>
        <v>1159.919436</v>
      </c>
      <c r="C79" s="21">
        <f t="shared" si="5"/>
        <v>465.1919548</v>
      </c>
      <c r="D79" s="21">
        <f t="shared" si="2"/>
        <v>694.7274812</v>
      </c>
      <c r="E79" s="21">
        <f t="shared" si="6"/>
        <v>158799.657</v>
      </c>
      <c r="F79" s="21">
        <f t="shared" si="3"/>
        <v>0</v>
      </c>
      <c r="G79" s="21">
        <f t="shared" si="4"/>
        <v>1159.919436</v>
      </c>
    </row>
    <row r="80">
      <c r="A80" s="20">
        <f>IF(66&lt;=$F$6,66,"")</f>
        <v>66</v>
      </c>
      <c r="B80" s="21">
        <f t="shared" si="1"/>
        <v>1159.919436</v>
      </c>
      <c r="C80" s="21">
        <f t="shared" si="5"/>
        <v>463.1656663</v>
      </c>
      <c r="D80" s="21">
        <f t="shared" si="2"/>
        <v>696.7537697</v>
      </c>
      <c r="E80" s="21">
        <f t="shared" si="6"/>
        <v>158102.9032</v>
      </c>
      <c r="F80" s="21">
        <f t="shared" si="3"/>
        <v>0</v>
      </c>
      <c r="G80" s="21">
        <f t="shared" si="4"/>
        <v>1159.919436</v>
      </c>
    </row>
    <row r="81">
      <c r="A81" s="20">
        <f>IF(67&lt;=$F$6,67,"")</f>
        <v>67</v>
      </c>
      <c r="B81" s="21">
        <f t="shared" si="1"/>
        <v>1159.919436</v>
      </c>
      <c r="C81" s="21">
        <f t="shared" si="5"/>
        <v>461.1334678</v>
      </c>
      <c r="D81" s="21">
        <f t="shared" si="2"/>
        <v>698.7859682</v>
      </c>
      <c r="E81" s="21">
        <f t="shared" si="6"/>
        <v>157404.1173</v>
      </c>
      <c r="F81" s="21">
        <f t="shared" si="3"/>
        <v>0</v>
      </c>
      <c r="G81" s="21">
        <f t="shared" si="4"/>
        <v>1159.919436</v>
      </c>
    </row>
    <row r="82">
      <c r="A82" s="20">
        <f>IF(68&lt;=$F$6,68,"")</f>
        <v>68</v>
      </c>
      <c r="B82" s="21">
        <f t="shared" si="1"/>
        <v>1159.919436</v>
      </c>
      <c r="C82" s="21">
        <f t="shared" si="5"/>
        <v>459.0953421</v>
      </c>
      <c r="D82" s="21">
        <f t="shared" si="2"/>
        <v>700.8240939</v>
      </c>
      <c r="E82" s="21">
        <f t="shared" si="6"/>
        <v>156703.2932</v>
      </c>
      <c r="F82" s="21">
        <f t="shared" si="3"/>
        <v>0</v>
      </c>
      <c r="G82" s="21">
        <f t="shared" si="4"/>
        <v>1159.919436</v>
      </c>
    </row>
    <row r="83">
      <c r="A83" s="20">
        <f>IF(69&lt;=$F$6,69,"")</f>
        <v>69</v>
      </c>
      <c r="B83" s="21">
        <f t="shared" si="1"/>
        <v>1159.919436</v>
      </c>
      <c r="C83" s="21">
        <f t="shared" si="5"/>
        <v>457.0512718</v>
      </c>
      <c r="D83" s="21">
        <f t="shared" si="2"/>
        <v>702.8681642</v>
      </c>
      <c r="E83" s="21">
        <f t="shared" si="6"/>
        <v>156000.425</v>
      </c>
      <c r="F83" s="21">
        <f t="shared" si="3"/>
        <v>0</v>
      </c>
      <c r="G83" s="21">
        <f t="shared" si="4"/>
        <v>1159.919436</v>
      </c>
    </row>
    <row r="84">
      <c r="A84" s="20">
        <f>IF(70&lt;=$F$6,70,"")</f>
        <v>70</v>
      </c>
      <c r="B84" s="21">
        <f t="shared" si="1"/>
        <v>1159.919436</v>
      </c>
      <c r="C84" s="21">
        <f t="shared" si="5"/>
        <v>455.0012396</v>
      </c>
      <c r="D84" s="21">
        <f t="shared" si="2"/>
        <v>704.9181963</v>
      </c>
      <c r="E84" s="21">
        <f t="shared" si="6"/>
        <v>155295.5068</v>
      </c>
      <c r="F84" s="21">
        <f t="shared" si="3"/>
        <v>0</v>
      </c>
      <c r="G84" s="21">
        <f t="shared" si="4"/>
        <v>1159.919436</v>
      </c>
    </row>
    <row r="85">
      <c r="A85" s="20">
        <f>IF(71&lt;=$F$6,71,"")</f>
        <v>71</v>
      </c>
      <c r="B85" s="21">
        <f t="shared" si="1"/>
        <v>1159.919436</v>
      </c>
      <c r="C85" s="21">
        <f t="shared" si="5"/>
        <v>452.9452282</v>
      </c>
      <c r="D85" s="21">
        <f t="shared" si="2"/>
        <v>706.9742077</v>
      </c>
      <c r="E85" s="21">
        <f t="shared" si="6"/>
        <v>154588.5326</v>
      </c>
      <c r="F85" s="21">
        <f t="shared" si="3"/>
        <v>0</v>
      </c>
      <c r="G85" s="21">
        <f t="shared" si="4"/>
        <v>1159.919436</v>
      </c>
    </row>
    <row r="86">
      <c r="A86" s="20">
        <f>IF(72&lt;=$F$6,72,"")</f>
        <v>72</v>
      </c>
      <c r="B86" s="21">
        <f t="shared" si="1"/>
        <v>1159.919436</v>
      </c>
      <c r="C86" s="21">
        <f t="shared" si="5"/>
        <v>450.8832201</v>
      </c>
      <c r="D86" s="21">
        <f t="shared" si="2"/>
        <v>709.0362158</v>
      </c>
      <c r="E86" s="21">
        <f t="shared" si="6"/>
        <v>153879.4964</v>
      </c>
      <c r="F86" s="21">
        <f t="shared" si="3"/>
        <v>0</v>
      </c>
      <c r="G86" s="21">
        <f t="shared" si="4"/>
        <v>1159.919436</v>
      </c>
    </row>
    <row r="87">
      <c r="A87" s="20">
        <f>IF(73&lt;=$F$6,73,"")</f>
        <v>73</v>
      </c>
      <c r="B87" s="21">
        <f t="shared" si="1"/>
        <v>1159.919436</v>
      </c>
      <c r="C87" s="21">
        <f t="shared" si="5"/>
        <v>448.8151978</v>
      </c>
      <c r="D87" s="21">
        <f t="shared" si="2"/>
        <v>711.1042381</v>
      </c>
      <c r="E87" s="21">
        <f t="shared" si="6"/>
        <v>153168.3922</v>
      </c>
      <c r="F87" s="21">
        <f t="shared" si="3"/>
        <v>0</v>
      </c>
      <c r="G87" s="21">
        <f t="shared" si="4"/>
        <v>1159.919436</v>
      </c>
    </row>
    <row r="88">
      <c r="A88" s="20">
        <f>IF(74&lt;=$F$6,74,"")</f>
        <v>74</v>
      </c>
      <c r="B88" s="21">
        <f t="shared" si="1"/>
        <v>1159.919436</v>
      </c>
      <c r="C88" s="21">
        <f t="shared" si="5"/>
        <v>446.7411438</v>
      </c>
      <c r="D88" s="21">
        <f t="shared" si="2"/>
        <v>713.1782922</v>
      </c>
      <c r="E88" s="21">
        <f t="shared" si="6"/>
        <v>152455.2139</v>
      </c>
      <c r="F88" s="21">
        <f t="shared" si="3"/>
        <v>0</v>
      </c>
      <c r="G88" s="21">
        <f t="shared" si="4"/>
        <v>1159.919436</v>
      </c>
    </row>
    <row r="89">
      <c r="A89" s="20">
        <f>IF(75&lt;=$F$6,75,"")</f>
        <v>75</v>
      </c>
      <c r="B89" s="21">
        <f t="shared" si="1"/>
        <v>1159.919436</v>
      </c>
      <c r="C89" s="21">
        <f t="shared" si="5"/>
        <v>444.6610405</v>
      </c>
      <c r="D89" s="21">
        <f t="shared" si="2"/>
        <v>715.2583955</v>
      </c>
      <c r="E89" s="21">
        <f t="shared" si="6"/>
        <v>151739.9555</v>
      </c>
      <c r="F89" s="21">
        <f t="shared" si="3"/>
        <v>0</v>
      </c>
      <c r="G89" s="21">
        <f t="shared" si="4"/>
        <v>1159.919436</v>
      </c>
    </row>
    <row r="90">
      <c r="A90" s="20">
        <f>IF(76&lt;=$F$6,76,"")</f>
        <v>76</v>
      </c>
      <c r="B90" s="21">
        <f t="shared" si="1"/>
        <v>1159.919436</v>
      </c>
      <c r="C90" s="21">
        <f t="shared" si="5"/>
        <v>442.5748701</v>
      </c>
      <c r="D90" s="21">
        <f t="shared" si="2"/>
        <v>717.3445658</v>
      </c>
      <c r="E90" s="21">
        <f t="shared" si="6"/>
        <v>151022.6109</v>
      </c>
      <c r="F90" s="21">
        <f t="shared" si="3"/>
        <v>0</v>
      </c>
      <c r="G90" s="21">
        <f t="shared" si="4"/>
        <v>1159.919436</v>
      </c>
    </row>
    <row r="91">
      <c r="A91" s="20">
        <f>IF(77&lt;=$F$6,77,"")</f>
        <v>77</v>
      </c>
      <c r="B91" s="21">
        <f t="shared" si="1"/>
        <v>1159.919436</v>
      </c>
      <c r="C91" s="21">
        <f t="shared" si="5"/>
        <v>440.4826152</v>
      </c>
      <c r="D91" s="21">
        <f t="shared" si="2"/>
        <v>719.4368208</v>
      </c>
      <c r="E91" s="21">
        <f t="shared" si="6"/>
        <v>150303.1741</v>
      </c>
      <c r="F91" s="21">
        <f t="shared" si="3"/>
        <v>0</v>
      </c>
      <c r="G91" s="21">
        <f t="shared" si="4"/>
        <v>1159.919436</v>
      </c>
    </row>
    <row r="92">
      <c r="A92" s="20">
        <f>IF(78&lt;=$F$6,78,"")</f>
        <v>78</v>
      </c>
      <c r="B92" s="21">
        <f t="shared" si="1"/>
        <v>1159.919436</v>
      </c>
      <c r="C92" s="21">
        <f t="shared" si="5"/>
        <v>438.3842578</v>
      </c>
      <c r="D92" s="21">
        <f t="shared" si="2"/>
        <v>721.5351782</v>
      </c>
      <c r="E92" s="21">
        <f t="shared" si="6"/>
        <v>149581.6389</v>
      </c>
      <c r="F92" s="21">
        <f t="shared" si="3"/>
        <v>0</v>
      </c>
      <c r="G92" s="21">
        <f t="shared" si="4"/>
        <v>1159.919436</v>
      </c>
    </row>
    <row r="93">
      <c r="A93" s="20">
        <f>IF(79&lt;=$F$6,79,"")</f>
        <v>79</v>
      </c>
      <c r="B93" s="21">
        <f t="shared" si="1"/>
        <v>1159.919436</v>
      </c>
      <c r="C93" s="21">
        <f t="shared" si="5"/>
        <v>436.2797802</v>
      </c>
      <c r="D93" s="21">
        <f t="shared" si="2"/>
        <v>723.6396558</v>
      </c>
      <c r="E93" s="21">
        <f t="shared" si="6"/>
        <v>148857.9993</v>
      </c>
      <c r="F93" s="21">
        <f t="shared" si="3"/>
        <v>0</v>
      </c>
      <c r="G93" s="21">
        <f t="shared" si="4"/>
        <v>1159.919436</v>
      </c>
    </row>
    <row r="94">
      <c r="A94" s="20">
        <f>IF(80&lt;=$F$6,80,"")</f>
        <v>80</v>
      </c>
      <c r="B94" s="21">
        <f t="shared" si="1"/>
        <v>1159.919436</v>
      </c>
      <c r="C94" s="21">
        <f t="shared" si="5"/>
        <v>434.1691645</v>
      </c>
      <c r="D94" s="21">
        <f t="shared" si="2"/>
        <v>725.7502715</v>
      </c>
      <c r="E94" s="21">
        <f t="shared" si="6"/>
        <v>148132.249</v>
      </c>
      <c r="F94" s="21">
        <f t="shared" si="3"/>
        <v>0</v>
      </c>
      <c r="G94" s="21">
        <f t="shared" si="4"/>
        <v>1159.919436</v>
      </c>
    </row>
    <row r="95">
      <c r="A95" s="20">
        <f>IF(81&lt;=$F$6,81,"")</f>
        <v>81</v>
      </c>
      <c r="B95" s="21">
        <f t="shared" si="1"/>
        <v>1159.919436</v>
      </c>
      <c r="C95" s="21">
        <f t="shared" si="5"/>
        <v>432.0523929</v>
      </c>
      <c r="D95" s="21">
        <f t="shared" si="2"/>
        <v>727.8670431</v>
      </c>
      <c r="E95" s="21">
        <f t="shared" si="6"/>
        <v>147404.3819</v>
      </c>
      <c r="F95" s="21">
        <f t="shared" si="3"/>
        <v>0</v>
      </c>
      <c r="G95" s="21">
        <f t="shared" si="4"/>
        <v>1159.919436</v>
      </c>
    </row>
    <row r="96">
      <c r="A96" s="20">
        <f>IF(82&lt;=$F$6,82,"")</f>
        <v>82</v>
      </c>
      <c r="B96" s="21">
        <f t="shared" si="1"/>
        <v>1159.919436</v>
      </c>
      <c r="C96" s="21">
        <f t="shared" si="5"/>
        <v>429.9294473</v>
      </c>
      <c r="D96" s="21">
        <f t="shared" si="2"/>
        <v>729.9899886</v>
      </c>
      <c r="E96" s="21">
        <f t="shared" si="6"/>
        <v>146674.392</v>
      </c>
      <c r="F96" s="21">
        <f t="shared" si="3"/>
        <v>0</v>
      </c>
      <c r="G96" s="21">
        <f t="shared" si="4"/>
        <v>1159.919436</v>
      </c>
    </row>
    <row r="97">
      <c r="A97" s="20">
        <f>IF(83&lt;=$F$6,83,"")</f>
        <v>83</v>
      </c>
      <c r="B97" s="21">
        <f t="shared" si="1"/>
        <v>1159.919436</v>
      </c>
      <c r="C97" s="21">
        <f t="shared" si="5"/>
        <v>427.8003099</v>
      </c>
      <c r="D97" s="21">
        <f t="shared" si="2"/>
        <v>732.1191261</v>
      </c>
      <c r="E97" s="21">
        <f t="shared" si="6"/>
        <v>145942.2728</v>
      </c>
      <c r="F97" s="21">
        <f t="shared" si="3"/>
        <v>0</v>
      </c>
      <c r="G97" s="21">
        <f t="shared" si="4"/>
        <v>1159.919436</v>
      </c>
    </row>
    <row r="98">
      <c r="A98" s="20">
        <f>IF(84&lt;=$F$6,84,"")</f>
        <v>84</v>
      </c>
      <c r="B98" s="21">
        <f t="shared" si="1"/>
        <v>1159.919436</v>
      </c>
      <c r="C98" s="21">
        <f t="shared" si="5"/>
        <v>425.6649624</v>
      </c>
      <c r="D98" s="21">
        <f t="shared" si="2"/>
        <v>734.2544736</v>
      </c>
      <c r="E98" s="21">
        <f t="shared" si="6"/>
        <v>145208.0184</v>
      </c>
      <c r="F98" s="21">
        <f t="shared" si="3"/>
        <v>0</v>
      </c>
      <c r="G98" s="21">
        <f t="shared" si="4"/>
        <v>1159.919436</v>
      </c>
    </row>
    <row r="99">
      <c r="A99" s="20">
        <f>IF(85&lt;=$F$6,85,"")</f>
        <v>85</v>
      </c>
      <c r="B99" s="21">
        <f t="shared" si="1"/>
        <v>1159.919436</v>
      </c>
      <c r="C99" s="21">
        <f t="shared" si="5"/>
        <v>423.5233869</v>
      </c>
      <c r="D99" s="21">
        <f t="shared" si="2"/>
        <v>736.3960491</v>
      </c>
      <c r="E99" s="21">
        <f t="shared" si="6"/>
        <v>144471.6223</v>
      </c>
      <c r="F99" s="21">
        <f t="shared" si="3"/>
        <v>0</v>
      </c>
      <c r="G99" s="21">
        <f t="shared" si="4"/>
        <v>1159.919436</v>
      </c>
    </row>
    <row r="100">
      <c r="A100" s="20">
        <f>IF(86&lt;=$F$6,86,"")</f>
        <v>86</v>
      </c>
      <c r="B100" s="21">
        <f t="shared" si="1"/>
        <v>1159.919436</v>
      </c>
      <c r="C100" s="21">
        <f t="shared" si="5"/>
        <v>421.3755651</v>
      </c>
      <c r="D100" s="21">
        <f t="shared" si="2"/>
        <v>738.5438709</v>
      </c>
      <c r="E100" s="21">
        <f t="shared" si="6"/>
        <v>143733.0784</v>
      </c>
      <c r="F100" s="21">
        <f t="shared" si="3"/>
        <v>0</v>
      </c>
      <c r="G100" s="21">
        <f t="shared" si="4"/>
        <v>1159.919436</v>
      </c>
    </row>
    <row r="101">
      <c r="A101" s="20">
        <f>IF(87&lt;=$F$6,87,"")</f>
        <v>87</v>
      </c>
      <c r="B101" s="21">
        <f t="shared" si="1"/>
        <v>1159.919436</v>
      </c>
      <c r="C101" s="21">
        <f t="shared" si="5"/>
        <v>419.2214788</v>
      </c>
      <c r="D101" s="21">
        <f t="shared" si="2"/>
        <v>740.6979572</v>
      </c>
      <c r="E101" s="21">
        <f t="shared" si="6"/>
        <v>142992.3805</v>
      </c>
      <c r="F101" s="21">
        <f t="shared" si="3"/>
        <v>0</v>
      </c>
      <c r="G101" s="21">
        <f t="shared" si="4"/>
        <v>1159.919436</v>
      </c>
    </row>
    <row r="102">
      <c r="A102" s="20">
        <f>IF(88&lt;=$F$6,88,"")</f>
        <v>88</v>
      </c>
      <c r="B102" s="21">
        <f t="shared" si="1"/>
        <v>1159.919436</v>
      </c>
      <c r="C102" s="21">
        <f t="shared" si="5"/>
        <v>417.0611097</v>
      </c>
      <c r="D102" s="21">
        <f t="shared" si="2"/>
        <v>742.8583262</v>
      </c>
      <c r="E102" s="21">
        <f t="shared" si="6"/>
        <v>142249.5221</v>
      </c>
      <c r="F102" s="21">
        <f t="shared" si="3"/>
        <v>0</v>
      </c>
      <c r="G102" s="21">
        <f t="shared" si="4"/>
        <v>1159.919436</v>
      </c>
    </row>
    <row r="103">
      <c r="A103" s="20">
        <f>IF(89&lt;=$F$6,89,"")</f>
        <v>89</v>
      </c>
      <c r="B103" s="21">
        <f t="shared" si="1"/>
        <v>1159.919436</v>
      </c>
      <c r="C103" s="21">
        <f t="shared" si="5"/>
        <v>414.8944396</v>
      </c>
      <c r="D103" s="21">
        <f t="shared" si="2"/>
        <v>745.0249964</v>
      </c>
      <c r="E103" s="21">
        <f t="shared" si="6"/>
        <v>141504.4972</v>
      </c>
      <c r="F103" s="21">
        <f t="shared" si="3"/>
        <v>0</v>
      </c>
      <c r="G103" s="21">
        <f t="shared" si="4"/>
        <v>1159.919436</v>
      </c>
    </row>
    <row r="104">
      <c r="A104" s="20">
        <f>IF(90&lt;=$F$6,90,"")</f>
        <v>90</v>
      </c>
      <c r="B104" s="21">
        <f t="shared" si="1"/>
        <v>1159.919436</v>
      </c>
      <c r="C104" s="21">
        <f t="shared" si="5"/>
        <v>412.72145</v>
      </c>
      <c r="D104" s="21">
        <f t="shared" si="2"/>
        <v>747.1979859</v>
      </c>
      <c r="E104" s="21">
        <f t="shared" si="6"/>
        <v>140757.2992</v>
      </c>
      <c r="F104" s="21">
        <f t="shared" si="3"/>
        <v>0</v>
      </c>
      <c r="G104" s="21">
        <f t="shared" si="4"/>
        <v>1159.919436</v>
      </c>
    </row>
    <row r="105">
      <c r="A105" s="20">
        <f>IF(91&lt;=$F$6,91,"")</f>
        <v>91</v>
      </c>
      <c r="B105" s="21">
        <f t="shared" si="1"/>
        <v>1159.919436</v>
      </c>
      <c r="C105" s="21">
        <f t="shared" si="5"/>
        <v>410.5421226</v>
      </c>
      <c r="D105" s="21">
        <f t="shared" si="2"/>
        <v>749.3773134</v>
      </c>
      <c r="E105" s="21">
        <f t="shared" si="6"/>
        <v>140007.9219</v>
      </c>
      <c r="F105" s="21">
        <f t="shared" si="3"/>
        <v>0</v>
      </c>
      <c r="G105" s="21">
        <f t="shared" si="4"/>
        <v>1159.919436</v>
      </c>
    </row>
    <row r="106">
      <c r="A106" s="20">
        <f>IF(92&lt;=$F$6,92,"")</f>
        <v>92</v>
      </c>
      <c r="B106" s="21">
        <f t="shared" si="1"/>
        <v>1159.919436</v>
      </c>
      <c r="C106" s="21">
        <f t="shared" si="5"/>
        <v>408.3564387</v>
      </c>
      <c r="D106" s="21">
        <f t="shared" si="2"/>
        <v>751.5629972</v>
      </c>
      <c r="E106" s="21">
        <f t="shared" si="6"/>
        <v>139256.3589</v>
      </c>
      <c r="F106" s="21">
        <f t="shared" si="3"/>
        <v>0</v>
      </c>
      <c r="G106" s="21">
        <f t="shared" si="4"/>
        <v>1159.919436</v>
      </c>
    </row>
    <row r="107">
      <c r="A107" s="20">
        <f>IF(93&lt;=$F$6,93,"")</f>
        <v>93</v>
      </c>
      <c r="B107" s="21">
        <f t="shared" si="1"/>
        <v>1159.919436</v>
      </c>
      <c r="C107" s="21">
        <f t="shared" si="5"/>
        <v>406.16438</v>
      </c>
      <c r="D107" s="21">
        <f t="shared" si="2"/>
        <v>753.755056</v>
      </c>
      <c r="E107" s="21">
        <f t="shared" si="6"/>
        <v>138502.6038</v>
      </c>
      <c r="F107" s="21">
        <f t="shared" si="3"/>
        <v>0</v>
      </c>
      <c r="G107" s="21">
        <f t="shared" si="4"/>
        <v>1159.919436</v>
      </c>
    </row>
    <row r="108">
      <c r="A108" s="20">
        <f>IF(94&lt;=$F$6,94,"")</f>
        <v>94</v>
      </c>
      <c r="B108" s="21">
        <f t="shared" si="1"/>
        <v>1159.919436</v>
      </c>
      <c r="C108" s="21">
        <f t="shared" si="5"/>
        <v>403.9659277</v>
      </c>
      <c r="D108" s="21">
        <f t="shared" si="2"/>
        <v>755.9535082</v>
      </c>
      <c r="E108" s="21">
        <f t="shared" si="6"/>
        <v>137746.6503</v>
      </c>
      <c r="F108" s="21">
        <f t="shared" si="3"/>
        <v>0</v>
      </c>
      <c r="G108" s="21">
        <f t="shared" si="4"/>
        <v>1159.919436</v>
      </c>
    </row>
    <row r="109">
      <c r="A109" s="20">
        <f>IF(95&lt;=$F$6,95,"")</f>
        <v>95</v>
      </c>
      <c r="B109" s="21">
        <f t="shared" si="1"/>
        <v>1159.919436</v>
      </c>
      <c r="C109" s="21">
        <f t="shared" si="5"/>
        <v>401.7610634</v>
      </c>
      <c r="D109" s="21">
        <f t="shared" si="2"/>
        <v>758.1583726</v>
      </c>
      <c r="E109" s="21">
        <f t="shared" si="6"/>
        <v>136988.4919</v>
      </c>
      <c r="F109" s="21">
        <f t="shared" si="3"/>
        <v>0</v>
      </c>
      <c r="G109" s="21">
        <f t="shared" si="4"/>
        <v>1159.919436</v>
      </c>
    </row>
    <row r="110">
      <c r="A110" s="20">
        <f>IF(96&lt;=$F$6,96,"")</f>
        <v>96</v>
      </c>
      <c r="B110" s="21">
        <f t="shared" si="1"/>
        <v>1159.919436</v>
      </c>
      <c r="C110" s="21">
        <f t="shared" si="5"/>
        <v>399.5497681</v>
      </c>
      <c r="D110" s="21">
        <f t="shared" si="2"/>
        <v>760.3696679</v>
      </c>
      <c r="E110" s="21">
        <f t="shared" si="6"/>
        <v>136228.1223</v>
      </c>
      <c r="F110" s="21">
        <f t="shared" si="3"/>
        <v>0</v>
      </c>
      <c r="G110" s="21">
        <f t="shared" si="4"/>
        <v>1159.919436</v>
      </c>
    </row>
    <row r="111">
      <c r="A111" s="20">
        <f>IF(97&lt;=$F$6,97,"")</f>
        <v>97</v>
      </c>
      <c r="B111" s="21">
        <f t="shared" si="1"/>
        <v>1159.919436</v>
      </c>
      <c r="C111" s="21">
        <f t="shared" si="5"/>
        <v>397.3320232</v>
      </c>
      <c r="D111" s="21">
        <f t="shared" si="2"/>
        <v>762.5874127</v>
      </c>
      <c r="E111" s="21">
        <f t="shared" si="6"/>
        <v>135465.5348</v>
      </c>
      <c r="F111" s="21">
        <f t="shared" si="3"/>
        <v>0</v>
      </c>
      <c r="G111" s="21">
        <f t="shared" si="4"/>
        <v>1159.919436</v>
      </c>
    </row>
    <row r="112">
      <c r="A112" s="20">
        <f>IF(98&lt;=$F$6,98,"")</f>
        <v>98</v>
      </c>
      <c r="B112" s="21">
        <f t="shared" si="1"/>
        <v>1159.919436</v>
      </c>
      <c r="C112" s="21">
        <f t="shared" si="5"/>
        <v>395.1078099</v>
      </c>
      <c r="D112" s="21">
        <f t="shared" si="2"/>
        <v>764.811626</v>
      </c>
      <c r="E112" s="21">
        <f t="shared" si="6"/>
        <v>134700.7232</v>
      </c>
      <c r="F112" s="21">
        <f t="shared" si="3"/>
        <v>0</v>
      </c>
      <c r="G112" s="21">
        <f t="shared" si="4"/>
        <v>1159.919436</v>
      </c>
    </row>
    <row r="113">
      <c r="A113" s="20">
        <f>IF(99&lt;=$F$6,99,"")</f>
        <v>99</v>
      </c>
      <c r="B113" s="21">
        <f t="shared" si="1"/>
        <v>1159.919436</v>
      </c>
      <c r="C113" s="21">
        <f t="shared" si="5"/>
        <v>392.8771094</v>
      </c>
      <c r="D113" s="21">
        <f t="shared" si="2"/>
        <v>767.0423266</v>
      </c>
      <c r="E113" s="21">
        <f t="shared" si="6"/>
        <v>133933.6809</v>
      </c>
      <c r="F113" s="21">
        <f t="shared" si="3"/>
        <v>0</v>
      </c>
      <c r="G113" s="21">
        <f t="shared" si="4"/>
        <v>1159.919436</v>
      </c>
    </row>
    <row r="114">
      <c r="A114" s="20">
        <f>IF(100&lt;=$F$6,100,"")</f>
        <v>100</v>
      </c>
      <c r="B114" s="21">
        <f t="shared" si="1"/>
        <v>1159.919436</v>
      </c>
      <c r="C114" s="21">
        <f t="shared" si="5"/>
        <v>390.6399026</v>
      </c>
      <c r="D114" s="21">
        <f t="shared" si="2"/>
        <v>769.2795334</v>
      </c>
      <c r="E114" s="21">
        <f t="shared" si="6"/>
        <v>133164.4014</v>
      </c>
      <c r="F114" s="21">
        <f t="shared" si="3"/>
        <v>0</v>
      </c>
      <c r="G114" s="21">
        <f t="shared" si="4"/>
        <v>1159.919436</v>
      </c>
    </row>
    <row r="115">
      <c r="A115" s="20">
        <f>IF(101&lt;=$F$6,101,"")</f>
        <v>101</v>
      </c>
      <c r="B115" s="21">
        <f t="shared" si="1"/>
        <v>1159.919436</v>
      </c>
      <c r="C115" s="21">
        <f t="shared" si="5"/>
        <v>388.3961706</v>
      </c>
      <c r="D115" s="21">
        <f t="shared" si="2"/>
        <v>771.5232654</v>
      </c>
      <c r="E115" s="21">
        <f t="shared" si="6"/>
        <v>132392.8781</v>
      </c>
      <c r="F115" s="21">
        <f t="shared" si="3"/>
        <v>0</v>
      </c>
      <c r="G115" s="21">
        <f t="shared" si="4"/>
        <v>1159.919436</v>
      </c>
    </row>
    <row r="116">
      <c r="A116" s="20">
        <f>IF(102&lt;=$F$6,102,"")</f>
        <v>102</v>
      </c>
      <c r="B116" s="21">
        <f t="shared" si="1"/>
        <v>1159.919436</v>
      </c>
      <c r="C116" s="21">
        <f t="shared" si="5"/>
        <v>386.1458944</v>
      </c>
      <c r="D116" s="21">
        <f t="shared" si="2"/>
        <v>773.7735415</v>
      </c>
      <c r="E116" s="21">
        <f t="shared" si="6"/>
        <v>131619.1045</v>
      </c>
      <c r="F116" s="21">
        <f t="shared" si="3"/>
        <v>0</v>
      </c>
      <c r="G116" s="21">
        <f t="shared" si="4"/>
        <v>1159.919436</v>
      </c>
    </row>
    <row r="117">
      <c r="A117" s="20">
        <f>IF(103&lt;=$F$6,103,"")</f>
        <v>103</v>
      </c>
      <c r="B117" s="21">
        <f t="shared" si="1"/>
        <v>1159.919436</v>
      </c>
      <c r="C117" s="21">
        <f t="shared" si="5"/>
        <v>383.8890549</v>
      </c>
      <c r="D117" s="21">
        <f t="shared" si="2"/>
        <v>776.030381</v>
      </c>
      <c r="E117" s="21">
        <f t="shared" si="6"/>
        <v>130843.0742</v>
      </c>
      <c r="F117" s="21">
        <f t="shared" si="3"/>
        <v>0</v>
      </c>
      <c r="G117" s="21">
        <f t="shared" si="4"/>
        <v>1159.919436</v>
      </c>
    </row>
    <row r="118">
      <c r="A118" s="20">
        <f>IF(104&lt;=$F$6,104,"")</f>
        <v>104</v>
      </c>
      <c r="B118" s="21">
        <f t="shared" si="1"/>
        <v>1159.919436</v>
      </c>
      <c r="C118" s="21">
        <f t="shared" si="5"/>
        <v>381.625633</v>
      </c>
      <c r="D118" s="21">
        <f t="shared" si="2"/>
        <v>778.293803</v>
      </c>
      <c r="E118" s="21">
        <f t="shared" si="6"/>
        <v>130064.7804</v>
      </c>
      <c r="F118" s="21">
        <f t="shared" si="3"/>
        <v>0</v>
      </c>
      <c r="G118" s="21">
        <f t="shared" si="4"/>
        <v>1159.919436</v>
      </c>
    </row>
    <row r="119">
      <c r="A119" s="20">
        <f>IF(105&lt;=$F$6,105,"")</f>
        <v>105</v>
      </c>
      <c r="B119" s="21">
        <f t="shared" si="1"/>
        <v>1159.919436</v>
      </c>
      <c r="C119" s="21">
        <f t="shared" si="5"/>
        <v>379.3556094</v>
      </c>
      <c r="D119" s="21">
        <f t="shared" si="2"/>
        <v>780.5638266</v>
      </c>
      <c r="E119" s="21">
        <f t="shared" si="6"/>
        <v>129284.2165</v>
      </c>
      <c r="F119" s="21">
        <f t="shared" si="3"/>
        <v>0</v>
      </c>
      <c r="G119" s="21">
        <f t="shared" si="4"/>
        <v>1159.919436</v>
      </c>
    </row>
    <row r="120">
      <c r="A120" s="20">
        <f>IF(106&lt;=$F$6,106,"")</f>
        <v>106</v>
      </c>
      <c r="B120" s="21">
        <f t="shared" si="1"/>
        <v>1159.919436</v>
      </c>
      <c r="C120" s="21">
        <f t="shared" si="5"/>
        <v>377.0789649</v>
      </c>
      <c r="D120" s="21">
        <f t="shared" si="2"/>
        <v>782.8404711</v>
      </c>
      <c r="E120" s="21">
        <f t="shared" si="6"/>
        <v>128501.3761</v>
      </c>
      <c r="F120" s="21">
        <f t="shared" si="3"/>
        <v>0</v>
      </c>
      <c r="G120" s="21">
        <f t="shared" si="4"/>
        <v>1159.919436</v>
      </c>
    </row>
    <row r="121">
      <c r="A121" s="20">
        <f>IF(107&lt;=$F$6,107,"")</f>
        <v>107</v>
      </c>
      <c r="B121" s="21">
        <f t="shared" si="1"/>
        <v>1159.919436</v>
      </c>
      <c r="C121" s="21">
        <f t="shared" si="5"/>
        <v>374.7956802</v>
      </c>
      <c r="D121" s="21">
        <f t="shared" si="2"/>
        <v>785.1237558</v>
      </c>
      <c r="E121" s="21">
        <f t="shared" si="6"/>
        <v>127716.2523</v>
      </c>
      <c r="F121" s="21">
        <f t="shared" si="3"/>
        <v>0</v>
      </c>
      <c r="G121" s="21">
        <f t="shared" si="4"/>
        <v>1159.919436</v>
      </c>
    </row>
    <row r="122">
      <c r="A122" s="20">
        <f>IF(108&lt;=$F$6,108,"")</f>
        <v>108</v>
      </c>
      <c r="B122" s="21">
        <f t="shared" si="1"/>
        <v>1159.919436</v>
      </c>
      <c r="C122" s="21">
        <f t="shared" si="5"/>
        <v>372.5057359</v>
      </c>
      <c r="D122" s="21">
        <f t="shared" si="2"/>
        <v>787.4137001</v>
      </c>
      <c r="E122" s="21">
        <f t="shared" si="6"/>
        <v>126928.8386</v>
      </c>
      <c r="F122" s="21">
        <f t="shared" si="3"/>
        <v>0</v>
      </c>
      <c r="G122" s="21">
        <f t="shared" si="4"/>
        <v>1159.919436</v>
      </c>
    </row>
    <row r="123">
      <c r="A123" s="20">
        <f>IF(109&lt;=$F$6,109,"")</f>
        <v>109</v>
      </c>
      <c r="B123" s="21">
        <f t="shared" si="1"/>
        <v>1159.919436</v>
      </c>
      <c r="C123" s="21">
        <f t="shared" si="5"/>
        <v>370.2091126</v>
      </c>
      <c r="D123" s="21">
        <f t="shared" si="2"/>
        <v>789.7103234</v>
      </c>
      <c r="E123" s="21">
        <f t="shared" si="6"/>
        <v>126139.1283</v>
      </c>
      <c r="F123" s="21">
        <f t="shared" si="3"/>
        <v>0</v>
      </c>
      <c r="G123" s="21">
        <f t="shared" si="4"/>
        <v>1159.919436</v>
      </c>
    </row>
    <row r="124">
      <c r="A124" s="20">
        <f>IF(110&lt;=$F$6,110,"")</f>
        <v>110</v>
      </c>
      <c r="B124" s="21">
        <f t="shared" si="1"/>
        <v>1159.919436</v>
      </c>
      <c r="C124" s="21">
        <f t="shared" si="5"/>
        <v>367.9057908</v>
      </c>
      <c r="D124" s="21">
        <f t="shared" si="2"/>
        <v>792.0136451</v>
      </c>
      <c r="E124" s="21">
        <f t="shared" si="6"/>
        <v>125347.1146</v>
      </c>
      <c r="F124" s="21">
        <f t="shared" si="3"/>
        <v>0</v>
      </c>
      <c r="G124" s="21">
        <f t="shared" si="4"/>
        <v>1159.919436</v>
      </c>
    </row>
    <row r="125">
      <c r="A125" s="20">
        <f>IF(111&lt;=$F$6,111,"")</f>
        <v>111</v>
      </c>
      <c r="B125" s="21">
        <f t="shared" si="1"/>
        <v>1159.919436</v>
      </c>
      <c r="C125" s="21">
        <f t="shared" si="5"/>
        <v>365.595751</v>
      </c>
      <c r="D125" s="21">
        <f t="shared" si="2"/>
        <v>794.3236849</v>
      </c>
      <c r="E125" s="21">
        <f t="shared" si="6"/>
        <v>124552.791</v>
      </c>
      <c r="F125" s="21">
        <f t="shared" si="3"/>
        <v>0</v>
      </c>
      <c r="G125" s="21">
        <f t="shared" si="4"/>
        <v>1159.919436</v>
      </c>
    </row>
    <row r="126">
      <c r="A126" s="20">
        <f>IF(112&lt;=$F$6,112,"")</f>
        <v>112</v>
      </c>
      <c r="B126" s="21">
        <f t="shared" si="1"/>
        <v>1159.919436</v>
      </c>
      <c r="C126" s="21">
        <f t="shared" si="5"/>
        <v>363.2789736</v>
      </c>
      <c r="D126" s="21">
        <f t="shared" si="2"/>
        <v>796.6404623</v>
      </c>
      <c r="E126" s="21">
        <f t="shared" si="6"/>
        <v>123756.1505</v>
      </c>
      <c r="F126" s="21">
        <f t="shared" si="3"/>
        <v>0</v>
      </c>
      <c r="G126" s="21">
        <f t="shared" si="4"/>
        <v>1159.919436</v>
      </c>
    </row>
    <row r="127">
      <c r="A127" s="20">
        <f>IF(113&lt;=$F$6,113,"")</f>
        <v>113</v>
      </c>
      <c r="B127" s="21">
        <f t="shared" si="1"/>
        <v>1159.919436</v>
      </c>
      <c r="C127" s="21">
        <f t="shared" si="5"/>
        <v>360.9554389</v>
      </c>
      <c r="D127" s="21">
        <f t="shared" si="2"/>
        <v>798.963997</v>
      </c>
      <c r="E127" s="21">
        <f t="shared" si="6"/>
        <v>122957.1865</v>
      </c>
      <c r="F127" s="21">
        <f t="shared" si="3"/>
        <v>0</v>
      </c>
      <c r="G127" s="21">
        <f t="shared" si="4"/>
        <v>1159.919436</v>
      </c>
    </row>
    <row r="128">
      <c r="A128" s="20">
        <f>IF(114&lt;=$F$6,114,"")</f>
        <v>114</v>
      </c>
      <c r="B128" s="21">
        <f t="shared" si="1"/>
        <v>1159.919436</v>
      </c>
      <c r="C128" s="21">
        <f t="shared" si="5"/>
        <v>358.6251273</v>
      </c>
      <c r="D128" s="21">
        <f t="shared" si="2"/>
        <v>801.2943087</v>
      </c>
      <c r="E128" s="21">
        <f t="shared" si="6"/>
        <v>122155.8922</v>
      </c>
      <c r="F128" s="21">
        <f t="shared" si="3"/>
        <v>0</v>
      </c>
      <c r="G128" s="21">
        <f t="shared" si="4"/>
        <v>1159.919436</v>
      </c>
    </row>
    <row r="129">
      <c r="A129" s="20">
        <f>IF(115&lt;=$F$6,115,"")</f>
        <v>115</v>
      </c>
      <c r="B129" s="21">
        <f t="shared" si="1"/>
        <v>1159.919436</v>
      </c>
      <c r="C129" s="21">
        <f t="shared" si="5"/>
        <v>356.2880189</v>
      </c>
      <c r="D129" s="21">
        <f t="shared" si="2"/>
        <v>803.6314171</v>
      </c>
      <c r="E129" s="21">
        <f t="shared" si="6"/>
        <v>121352.2608</v>
      </c>
      <c r="F129" s="21">
        <f t="shared" si="3"/>
        <v>0</v>
      </c>
      <c r="G129" s="21">
        <f t="shared" si="4"/>
        <v>1159.919436</v>
      </c>
    </row>
    <row r="130">
      <c r="A130" s="20">
        <f>IF(116&lt;=$F$6,116,"")</f>
        <v>116</v>
      </c>
      <c r="B130" s="21">
        <f t="shared" si="1"/>
        <v>1159.919436</v>
      </c>
      <c r="C130" s="21">
        <f t="shared" si="5"/>
        <v>353.9440939</v>
      </c>
      <c r="D130" s="21">
        <f t="shared" si="2"/>
        <v>805.9753421</v>
      </c>
      <c r="E130" s="21">
        <f t="shared" si="6"/>
        <v>120546.2854</v>
      </c>
      <c r="F130" s="21">
        <f t="shared" si="3"/>
        <v>0</v>
      </c>
      <c r="G130" s="21">
        <f t="shared" si="4"/>
        <v>1159.919436</v>
      </c>
    </row>
    <row r="131">
      <c r="A131" s="20">
        <f>IF(117&lt;=$F$6,117,"")</f>
        <v>117</v>
      </c>
      <c r="B131" s="21">
        <f t="shared" si="1"/>
        <v>1159.919436</v>
      </c>
      <c r="C131" s="21">
        <f t="shared" si="5"/>
        <v>351.5933325</v>
      </c>
      <c r="D131" s="21">
        <f t="shared" si="2"/>
        <v>808.3261035</v>
      </c>
      <c r="E131" s="21">
        <f t="shared" si="6"/>
        <v>119737.9593</v>
      </c>
      <c r="F131" s="21">
        <f t="shared" si="3"/>
        <v>0</v>
      </c>
      <c r="G131" s="21">
        <f t="shared" si="4"/>
        <v>1159.919436</v>
      </c>
    </row>
    <row r="132">
      <c r="A132" s="20">
        <f>IF(118&lt;=$F$6,118,"")</f>
        <v>118</v>
      </c>
      <c r="B132" s="21">
        <f t="shared" si="1"/>
        <v>1159.919436</v>
      </c>
      <c r="C132" s="21">
        <f t="shared" si="5"/>
        <v>349.2357147</v>
      </c>
      <c r="D132" s="21">
        <f t="shared" si="2"/>
        <v>810.6837213</v>
      </c>
      <c r="E132" s="21">
        <f t="shared" si="6"/>
        <v>118927.2756</v>
      </c>
      <c r="F132" s="21">
        <f t="shared" si="3"/>
        <v>0</v>
      </c>
      <c r="G132" s="21">
        <f t="shared" si="4"/>
        <v>1159.919436</v>
      </c>
    </row>
    <row r="133">
      <c r="A133" s="20">
        <f>IF(119&lt;=$F$6,119,"")</f>
        <v>119</v>
      </c>
      <c r="B133" s="21">
        <f t="shared" si="1"/>
        <v>1159.919436</v>
      </c>
      <c r="C133" s="21">
        <f t="shared" si="5"/>
        <v>346.8712205</v>
      </c>
      <c r="D133" s="21">
        <f t="shared" si="2"/>
        <v>813.0482155</v>
      </c>
      <c r="E133" s="21">
        <f t="shared" si="6"/>
        <v>118114.2274</v>
      </c>
      <c r="F133" s="21">
        <f t="shared" si="3"/>
        <v>0</v>
      </c>
      <c r="G133" s="21">
        <f t="shared" si="4"/>
        <v>1159.919436</v>
      </c>
    </row>
    <row r="134">
      <c r="A134" s="20">
        <f>IF(120&lt;=$F$6,120,"")</f>
        <v>120</v>
      </c>
      <c r="B134" s="21">
        <f t="shared" si="1"/>
        <v>1159.919436</v>
      </c>
      <c r="C134" s="21">
        <f t="shared" si="5"/>
        <v>344.4998299</v>
      </c>
      <c r="D134" s="21">
        <f t="shared" si="2"/>
        <v>815.4196061</v>
      </c>
      <c r="E134" s="21">
        <f t="shared" si="6"/>
        <v>117298.8078</v>
      </c>
      <c r="F134" s="21">
        <f t="shared" si="3"/>
        <v>0</v>
      </c>
      <c r="G134" s="21">
        <f t="shared" si="4"/>
        <v>1159.919436</v>
      </c>
    </row>
    <row r="135">
      <c r="A135" s="20">
        <f>IF(121&lt;=$F$6,121,"")</f>
        <v>121</v>
      </c>
      <c r="B135" s="21">
        <f t="shared" si="1"/>
        <v>1159.919436</v>
      </c>
      <c r="C135" s="21">
        <f t="shared" si="5"/>
        <v>342.1215227</v>
      </c>
      <c r="D135" s="21">
        <f t="shared" si="2"/>
        <v>817.7979133</v>
      </c>
      <c r="E135" s="21">
        <f t="shared" si="6"/>
        <v>116481.0099</v>
      </c>
      <c r="F135" s="21">
        <f t="shared" si="3"/>
        <v>0</v>
      </c>
      <c r="G135" s="21">
        <f t="shared" si="4"/>
        <v>1159.919436</v>
      </c>
    </row>
    <row r="136">
      <c r="A136" s="20">
        <f>IF(122&lt;=$F$6,122,"")</f>
        <v>122</v>
      </c>
      <c r="B136" s="21">
        <f t="shared" si="1"/>
        <v>1159.919436</v>
      </c>
      <c r="C136" s="21">
        <f t="shared" si="5"/>
        <v>339.7362788</v>
      </c>
      <c r="D136" s="21">
        <f t="shared" si="2"/>
        <v>820.1831572</v>
      </c>
      <c r="E136" s="21">
        <f t="shared" si="6"/>
        <v>115660.8267</v>
      </c>
      <c r="F136" s="21">
        <f t="shared" si="3"/>
        <v>0</v>
      </c>
      <c r="G136" s="21">
        <f t="shared" si="4"/>
        <v>1159.919436</v>
      </c>
    </row>
    <row r="137">
      <c r="A137" s="20">
        <f>IF(123&lt;=$F$6,123,"")</f>
        <v>123</v>
      </c>
      <c r="B137" s="21">
        <f t="shared" si="1"/>
        <v>1159.919436</v>
      </c>
      <c r="C137" s="21">
        <f t="shared" si="5"/>
        <v>337.3440779</v>
      </c>
      <c r="D137" s="21">
        <f t="shared" si="2"/>
        <v>822.5753581</v>
      </c>
      <c r="E137" s="21">
        <f t="shared" si="6"/>
        <v>114838.2514</v>
      </c>
      <c r="F137" s="21">
        <f t="shared" si="3"/>
        <v>0</v>
      </c>
      <c r="G137" s="21">
        <f t="shared" si="4"/>
        <v>1159.919436</v>
      </c>
    </row>
    <row r="138">
      <c r="A138" s="20">
        <f>IF(124&lt;=$F$6,124,"")</f>
        <v>124</v>
      </c>
      <c r="B138" s="21">
        <f t="shared" si="1"/>
        <v>1159.919436</v>
      </c>
      <c r="C138" s="21">
        <f t="shared" si="5"/>
        <v>334.9448998</v>
      </c>
      <c r="D138" s="21">
        <f t="shared" si="2"/>
        <v>824.9745362</v>
      </c>
      <c r="E138" s="21">
        <f t="shared" si="6"/>
        <v>114013.2768</v>
      </c>
      <c r="F138" s="21">
        <f t="shared" si="3"/>
        <v>0</v>
      </c>
      <c r="G138" s="21">
        <f t="shared" si="4"/>
        <v>1159.919436</v>
      </c>
    </row>
    <row r="139">
      <c r="A139" s="20">
        <f>IF(125&lt;=$F$6,125,"")</f>
        <v>125</v>
      </c>
      <c r="B139" s="21">
        <f t="shared" si="1"/>
        <v>1159.919436</v>
      </c>
      <c r="C139" s="21">
        <f t="shared" si="5"/>
        <v>332.538724</v>
      </c>
      <c r="D139" s="21">
        <f t="shared" si="2"/>
        <v>827.3807119</v>
      </c>
      <c r="E139" s="21">
        <f t="shared" si="6"/>
        <v>113185.8961</v>
      </c>
      <c r="F139" s="21">
        <f t="shared" si="3"/>
        <v>0</v>
      </c>
      <c r="G139" s="21">
        <f t="shared" si="4"/>
        <v>1159.919436</v>
      </c>
    </row>
    <row r="140">
      <c r="A140" s="20">
        <f>IF(126&lt;=$F$6,126,"")</f>
        <v>126</v>
      </c>
      <c r="B140" s="21">
        <f t="shared" si="1"/>
        <v>1159.919436</v>
      </c>
      <c r="C140" s="21">
        <f t="shared" si="5"/>
        <v>330.1255303</v>
      </c>
      <c r="D140" s="21">
        <f t="shared" si="2"/>
        <v>829.7939057</v>
      </c>
      <c r="E140" s="21">
        <f t="shared" si="6"/>
        <v>112356.1022</v>
      </c>
      <c r="F140" s="21">
        <f t="shared" si="3"/>
        <v>0</v>
      </c>
      <c r="G140" s="21">
        <f t="shared" si="4"/>
        <v>1159.919436</v>
      </c>
    </row>
    <row r="141">
      <c r="A141" s="20">
        <f>IF(127&lt;=$F$6,127,"")</f>
        <v>127</v>
      </c>
      <c r="B141" s="21">
        <f t="shared" si="1"/>
        <v>1159.919436</v>
      </c>
      <c r="C141" s="21">
        <f t="shared" si="5"/>
        <v>327.7052981</v>
      </c>
      <c r="D141" s="21">
        <f t="shared" si="2"/>
        <v>832.2141379</v>
      </c>
      <c r="E141" s="21">
        <f t="shared" si="6"/>
        <v>111523.8881</v>
      </c>
      <c r="F141" s="21">
        <f t="shared" si="3"/>
        <v>0</v>
      </c>
      <c r="G141" s="21">
        <f t="shared" si="4"/>
        <v>1159.919436</v>
      </c>
    </row>
    <row r="142">
      <c r="A142" s="20">
        <f>IF(128&lt;=$F$6,128,"")</f>
        <v>128</v>
      </c>
      <c r="B142" s="21">
        <f t="shared" si="1"/>
        <v>1159.919436</v>
      </c>
      <c r="C142" s="21">
        <f t="shared" si="5"/>
        <v>325.2780068</v>
      </c>
      <c r="D142" s="21">
        <f t="shared" si="2"/>
        <v>834.6414291</v>
      </c>
      <c r="E142" s="21">
        <f t="shared" si="6"/>
        <v>110689.2466</v>
      </c>
      <c r="F142" s="21">
        <f t="shared" si="3"/>
        <v>0</v>
      </c>
      <c r="G142" s="21">
        <f t="shared" si="4"/>
        <v>1159.919436</v>
      </c>
    </row>
    <row r="143">
      <c r="A143" s="20">
        <f>IF(129&lt;=$F$6,129,"")</f>
        <v>129</v>
      </c>
      <c r="B143" s="21">
        <f t="shared" si="1"/>
        <v>1159.919436</v>
      </c>
      <c r="C143" s="21">
        <f t="shared" si="5"/>
        <v>322.843636</v>
      </c>
      <c r="D143" s="21">
        <f t="shared" si="2"/>
        <v>837.0758</v>
      </c>
      <c r="E143" s="21">
        <f t="shared" si="6"/>
        <v>109852.1708</v>
      </c>
      <c r="F143" s="21">
        <f t="shared" si="3"/>
        <v>0</v>
      </c>
      <c r="G143" s="21">
        <f t="shared" si="4"/>
        <v>1159.919436</v>
      </c>
    </row>
    <row r="144">
      <c r="A144" s="20">
        <f>IF(130&lt;=$F$6,130,"")</f>
        <v>130</v>
      </c>
      <c r="B144" s="21">
        <f t="shared" si="1"/>
        <v>1159.919436</v>
      </c>
      <c r="C144" s="21">
        <f t="shared" si="5"/>
        <v>320.4021649</v>
      </c>
      <c r="D144" s="21">
        <f t="shared" si="2"/>
        <v>839.517271</v>
      </c>
      <c r="E144" s="21">
        <f t="shared" si="6"/>
        <v>109012.6536</v>
      </c>
      <c r="F144" s="21">
        <f t="shared" si="3"/>
        <v>0</v>
      </c>
      <c r="G144" s="21">
        <f t="shared" si="4"/>
        <v>1159.919436</v>
      </c>
    </row>
    <row r="145">
      <c r="A145" s="20">
        <f>IF(131&lt;=$F$6,131,"")</f>
        <v>131</v>
      </c>
      <c r="B145" s="21">
        <f t="shared" si="1"/>
        <v>1159.919436</v>
      </c>
      <c r="C145" s="21">
        <f t="shared" si="5"/>
        <v>317.9535729</v>
      </c>
      <c r="D145" s="21">
        <f t="shared" si="2"/>
        <v>841.9658631</v>
      </c>
      <c r="E145" s="21">
        <f t="shared" si="6"/>
        <v>108170.6877</v>
      </c>
      <c r="F145" s="21">
        <f t="shared" si="3"/>
        <v>0</v>
      </c>
      <c r="G145" s="21">
        <f t="shared" si="4"/>
        <v>1159.919436</v>
      </c>
    </row>
    <row r="146">
      <c r="A146" s="20">
        <f>IF(132&lt;=$F$6,132,"")</f>
        <v>132</v>
      </c>
      <c r="B146" s="21">
        <f t="shared" si="1"/>
        <v>1159.919436</v>
      </c>
      <c r="C146" s="21">
        <f t="shared" si="5"/>
        <v>315.4978391</v>
      </c>
      <c r="D146" s="21">
        <f t="shared" si="2"/>
        <v>844.4215968</v>
      </c>
      <c r="E146" s="21">
        <f t="shared" si="6"/>
        <v>107326.2661</v>
      </c>
      <c r="F146" s="21">
        <f t="shared" si="3"/>
        <v>0</v>
      </c>
      <c r="G146" s="21">
        <f t="shared" si="4"/>
        <v>1159.919436</v>
      </c>
    </row>
    <row r="147">
      <c r="A147" s="20">
        <f>IF(133&lt;=$F$6,133,"")</f>
        <v>133</v>
      </c>
      <c r="B147" s="21">
        <f t="shared" si="1"/>
        <v>1159.919436</v>
      </c>
      <c r="C147" s="21">
        <f t="shared" si="5"/>
        <v>313.0349428</v>
      </c>
      <c r="D147" s="21">
        <f t="shared" si="2"/>
        <v>846.8844932</v>
      </c>
      <c r="E147" s="21">
        <f t="shared" si="6"/>
        <v>106479.3816</v>
      </c>
      <c r="F147" s="21">
        <f t="shared" si="3"/>
        <v>0</v>
      </c>
      <c r="G147" s="21">
        <f t="shared" si="4"/>
        <v>1159.919436</v>
      </c>
    </row>
    <row r="148">
      <c r="A148" s="20">
        <f>IF(134&lt;=$F$6,134,"")</f>
        <v>134</v>
      </c>
      <c r="B148" s="21">
        <f t="shared" si="1"/>
        <v>1159.919436</v>
      </c>
      <c r="C148" s="21">
        <f t="shared" si="5"/>
        <v>310.564863</v>
      </c>
      <c r="D148" s="21">
        <f t="shared" si="2"/>
        <v>849.3545729</v>
      </c>
      <c r="E148" s="21">
        <f t="shared" si="6"/>
        <v>105630.027</v>
      </c>
      <c r="F148" s="21">
        <f t="shared" si="3"/>
        <v>0</v>
      </c>
      <c r="G148" s="21">
        <f t="shared" si="4"/>
        <v>1159.919436</v>
      </c>
    </row>
    <row r="149">
      <c r="A149" s="20">
        <f>IF(135&lt;=$F$6,135,"")</f>
        <v>135</v>
      </c>
      <c r="B149" s="21">
        <f t="shared" si="1"/>
        <v>1159.919436</v>
      </c>
      <c r="C149" s="21">
        <f t="shared" si="5"/>
        <v>308.0875789</v>
      </c>
      <c r="D149" s="21">
        <f t="shared" si="2"/>
        <v>851.8318571</v>
      </c>
      <c r="E149" s="21">
        <f t="shared" si="6"/>
        <v>104778.1952</v>
      </c>
      <c r="F149" s="21">
        <f t="shared" si="3"/>
        <v>0</v>
      </c>
      <c r="G149" s="21">
        <f t="shared" si="4"/>
        <v>1159.919436</v>
      </c>
    </row>
    <row r="150">
      <c r="A150" s="20">
        <f>IF(136&lt;=$F$6,136,"")</f>
        <v>136</v>
      </c>
      <c r="B150" s="21">
        <f t="shared" si="1"/>
        <v>1159.919436</v>
      </c>
      <c r="C150" s="21">
        <f t="shared" si="5"/>
        <v>305.6030693</v>
      </c>
      <c r="D150" s="21">
        <f t="shared" si="2"/>
        <v>854.3163667</v>
      </c>
      <c r="E150" s="21">
        <f t="shared" si="6"/>
        <v>103923.8788</v>
      </c>
      <c r="F150" s="21">
        <f t="shared" si="3"/>
        <v>0</v>
      </c>
      <c r="G150" s="21">
        <f t="shared" si="4"/>
        <v>1159.919436</v>
      </c>
    </row>
    <row r="151">
      <c r="A151" s="20">
        <f>IF(137&lt;=$F$6,137,"")</f>
        <v>137</v>
      </c>
      <c r="B151" s="21">
        <f t="shared" si="1"/>
        <v>1159.919436</v>
      </c>
      <c r="C151" s="21">
        <f t="shared" si="5"/>
        <v>303.1113132</v>
      </c>
      <c r="D151" s="21">
        <f t="shared" si="2"/>
        <v>856.8081228</v>
      </c>
      <c r="E151" s="21">
        <f t="shared" si="6"/>
        <v>103067.0707</v>
      </c>
      <c r="F151" s="21">
        <f t="shared" si="3"/>
        <v>0</v>
      </c>
      <c r="G151" s="21">
        <f t="shared" si="4"/>
        <v>1159.919436</v>
      </c>
    </row>
    <row r="152">
      <c r="A152" s="20">
        <f>IF(138&lt;=$F$6,138,"")</f>
        <v>138</v>
      </c>
      <c r="B152" s="21">
        <f t="shared" si="1"/>
        <v>1159.919436</v>
      </c>
      <c r="C152" s="21">
        <f t="shared" si="5"/>
        <v>300.6122895</v>
      </c>
      <c r="D152" s="21">
        <f t="shared" si="2"/>
        <v>859.3071465</v>
      </c>
      <c r="E152" s="21">
        <f t="shared" si="6"/>
        <v>102207.7635</v>
      </c>
      <c r="F152" s="21">
        <f t="shared" si="3"/>
        <v>0</v>
      </c>
      <c r="G152" s="21">
        <f t="shared" si="4"/>
        <v>1159.919436</v>
      </c>
    </row>
    <row r="153">
      <c r="A153" s="20">
        <f>IF(139&lt;=$F$6,139,"")</f>
        <v>139</v>
      </c>
      <c r="B153" s="21">
        <f t="shared" si="1"/>
        <v>1159.919436</v>
      </c>
      <c r="C153" s="21">
        <f t="shared" si="5"/>
        <v>298.105977</v>
      </c>
      <c r="D153" s="21">
        <f t="shared" si="2"/>
        <v>861.813459</v>
      </c>
      <c r="E153" s="21">
        <f t="shared" si="6"/>
        <v>101345.9501</v>
      </c>
      <c r="F153" s="21">
        <f t="shared" si="3"/>
        <v>0</v>
      </c>
      <c r="G153" s="21">
        <f t="shared" si="4"/>
        <v>1159.919436</v>
      </c>
    </row>
    <row r="154">
      <c r="A154" s="20">
        <f>IF(140&lt;=$F$6,140,"")</f>
        <v>140</v>
      </c>
      <c r="B154" s="21">
        <f t="shared" si="1"/>
        <v>1159.919436</v>
      </c>
      <c r="C154" s="21">
        <f t="shared" si="5"/>
        <v>295.5923544</v>
      </c>
      <c r="D154" s="21">
        <f t="shared" si="2"/>
        <v>864.3270816</v>
      </c>
      <c r="E154" s="21">
        <f t="shared" si="6"/>
        <v>100481.623</v>
      </c>
      <c r="F154" s="21">
        <f t="shared" si="3"/>
        <v>0</v>
      </c>
      <c r="G154" s="21">
        <f t="shared" si="4"/>
        <v>1159.919436</v>
      </c>
    </row>
    <row r="155">
      <c r="A155" s="20">
        <f>IF(141&lt;=$F$6,141,"")</f>
        <v>141</v>
      </c>
      <c r="B155" s="21">
        <f t="shared" si="1"/>
        <v>1159.919436</v>
      </c>
      <c r="C155" s="21">
        <f t="shared" si="5"/>
        <v>293.0714004</v>
      </c>
      <c r="D155" s="21">
        <f t="shared" si="2"/>
        <v>866.8480355</v>
      </c>
      <c r="E155" s="21">
        <f t="shared" si="6"/>
        <v>99614.77497</v>
      </c>
      <c r="F155" s="21">
        <f t="shared" si="3"/>
        <v>0</v>
      </c>
      <c r="G155" s="21">
        <f t="shared" si="4"/>
        <v>1159.919436</v>
      </c>
    </row>
    <row r="156">
      <c r="A156" s="20">
        <f>IF(142&lt;=$F$6,142,"")</f>
        <v>142</v>
      </c>
      <c r="B156" s="21">
        <f t="shared" si="1"/>
        <v>1159.919436</v>
      </c>
      <c r="C156" s="21">
        <f t="shared" si="5"/>
        <v>290.5430936</v>
      </c>
      <c r="D156" s="21">
        <f t="shared" si="2"/>
        <v>869.3763423</v>
      </c>
      <c r="E156" s="21">
        <f t="shared" si="6"/>
        <v>98745.39862</v>
      </c>
      <c r="F156" s="21">
        <f t="shared" si="3"/>
        <v>0</v>
      </c>
      <c r="G156" s="21">
        <f t="shared" si="4"/>
        <v>1159.919436</v>
      </c>
    </row>
    <row r="157">
      <c r="A157" s="20">
        <f>IF(143&lt;=$F$6,143,"")</f>
        <v>143</v>
      </c>
      <c r="B157" s="21">
        <f t="shared" si="1"/>
        <v>1159.919436</v>
      </c>
      <c r="C157" s="21">
        <f t="shared" si="5"/>
        <v>288.0074127</v>
      </c>
      <c r="D157" s="21">
        <f t="shared" si="2"/>
        <v>871.9120233</v>
      </c>
      <c r="E157" s="21">
        <f t="shared" si="6"/>
        <v>97873.4866</v>
      </c>
      <c r="F157" s="21">
        <f t="shared" si="3"/>
        <v>0</v>
      </c>
      <c r="G157" s="21">
        <f t="shared" si="4"/>
        <v>1159.919436</v>
      </c>
    </row>
    <row r="158">
      <c r="A158" s="20">
        <f>IF(144&lt;=$F$6,144,"")</f>
        <v>144</v>
      </c>
      <c r="B158" s="21">
        <f t="shared" si="1"/>
        <v>1159.919436</v>
      </c>
      <c r="C158" s="21">
        <f t="shared" si="5"/>
        <v>285.4643359</v>
      </c>
      <c r="D158" s="21">
        <f t="shared" si="2"/>
        <v>874.4551001</v>
      </c>
      <c r="E158" s="21">
        <f t="shared" si="6"/>
        <v>96999.0315</v>
      </c>
      <c r="F158" s="21">
        <f t="shared" si="3"/>
        <v>0</v>
      </c>
      <c r="G158" s="21">
        <f t="shared" si="4"/>
        <v>1159.919436</v>
      </c>
    </row>
    <row r="159">
      <c r="A159" s="20">
        <f>IF(145&lt;=$F$6,145,"")</f>
        <v>145</v>
      </c>
      <c r="B159" s="21">
        <f t="shared" si="1"/>
        <v>1159.919436</v>
      </c>
      <c r="C159" s="21">
        <f t="shared" si="5"/>
        <v>282.9138419</v>
      </c>
      <c r="D159" s="21">
        <f t="shared" si="2"/>
        <v>877.0055941</v>
      </c>
      <c r="E159" s="21">
        <f t="shared" si="6"/>
        <v>96122.02591</v>
      </c>
      <c r="F159" s="21">
        <f t="shared" si="3"/>
        <v>0</v>
      </c>
      <c r="G159" s="21">
        <f t="shared" si="4"/>
        <v>1159.919436</v>
      </c>
    </row>
    <row r="160">
      <c r="A160" s="20">
        <f>IF(146&lt;=$F$6,146,"")</f>
        <v>146</v>
      </c>
      <c r="B160" s="21">
        <f t="shared" si="1"/>
        <v>1159.919436</v>
      </c>
      <c r="C160" s="21">
        <f t="shared" si="5"/>
        <v>280.3559089</v>
      </c>
      <c r="D160" s="21">
        <f t="shared" si="2"/>
        <v>879.5635271</v>
      </c>
      <c r="E160" s="21">
        <f t="shared" si="6"/>
        <v>95242.46238</v>
      </c>
      <c r="F160" s="21">
        <f t="shared" si="3"/>
        <v>0</v>
      </c>
      <c r="G160" s="21">
        <f t="shared" si="4"/>
        <v>1159.919436</v>
      </c>
    </row>
    <row r="161">
      <c r="A161" s="20">
        <f>IF(147&lt;=$F$6,147,"")</f>
        <v>147</v>
      </c>
      <c r="B161" s="21">
        <f t="shared" si="1"/>
        <v>1159.919436</v>
      </c>
      <c r="C161" s="21">
        <f t="shared" si="5"/>
        <v>277.7905153</v>
      </c>
      <c r="D161" s="21">
        <f t="shared" si="2"/>
        <v>882.1289207</v>
      </c>
      <c r="E161" s="21">
        <f t="shared" si="6"/>
        <v>94360.33346</v>
      </c>
      <c r="F161" s="21">
        <f t="shared" si="3"/>
        <v>0</v>
      </c>
      <c r="G161" s="21">
        <f t="shared" si="4"/>
        <v>1159.919436</v>
      </c>
    </row>
    <row r="162">
      <c r="A162" s="20">
        <f>IF(148&lt;=$F$6,148,"")</f>
        <v>148</v>
      </c>
      <c r="B162" s="21">
        <f t="shared" si="1"/>
        <v>1159.919436</v>
      </c>
      <c r="C162" s="21">
        <f t="shared" si="5"/>
        <v>275.2176393</v>
      </c>
      <c r="D162" s="21">
        <f t="shared" si="2"/>
        <v>884.7017967</v>
      </c>
      <c r="E162" s="21">
        <f t="shared" si="6"/>
        <v>93475.63166</v>
      </c>
      <c r="F162" s="21">
        <f t="shared" si="3"/>
        <v>0</v>
      </c>
      <c r="G162" s="21">
        <f t="shared" si="4"/>
        <v>1159.919436</v>
      </c>
    </row>
    <row r="163">
      <c r="A163" s="20">
        <f>IF(149&lt;=$F$6,149,"")</f>
        <v>149</v>
      </c>
      <c r="B163" s="21">
        <f t="shared" si="1"/>
        <v>1159.919436</v>
      </c>
      <c r="C163" s="21">
        <f t="shared" si="5"/>
        <v>272.637259</v>
      </c>
      <c r="D163" s="21">
        <f t="shared" si="2"/>
        <v>887.282177</v>
      </c>
      <c r="E163" s="21">
        <f t="shared" si="6"/>
        <v>92588.34948</v>
      </c>
      <c r="F163" s="21">
        <f t="shared" si="3"/>
        <v>0</v>
      </c>
      <c r="G163" s="21">
        <f t="shared" si="4"/>
        <v>1159.919436</v>
      </c>
    </row>
    <row r="164">
      <c r="A164" s="20">
        <f>IF(150&lt;=$F$6,150,"")</f>
        <v>150</v>
      </c>
      <c r="B164" s="21">
        <f t="shared" si="1"/>
        <v>1159.919436</v>
      </c>
      <c r="C164" s="21">
        <f t="shared" si="5"/>
        <v>270.0493527</v>
      </c>
      <c r="D164" s="21">
        <f t="shared" si="2"/>
        <v>889.8700833</v>
      </c>
      <c r="E164" s="21">
        <f t="shared" si="6"/>
        <v>91698.4794</v>
      </c>
      <c r="F164" s="21">
        <f t="shared" si="3"/>
        <v>0</v>
      </c>
      <c r="G164" s="21">
        <f t="shared" si="4"/>
        <v>1159.919436</v>
      </c>
    </row>
    <row r="165">
      <c r="A165" s="20">
        <f>IF(151&lt;=$F$6,151,"")</f>
        <v>151</v>
      </c>
      <c r="B165" s="21">
        <f t="shared" si="1"/>
        <v>1159.919436</v>
      </c>
      <c r="C165" s="21">
        <f t="shared" si="5"/>
        <v>267.4538983</v>
      </c>
      <c r="D165" s="21">
        <f t="shared" si="2"/>
        <v>892.4655377</v>
      </c>
      <c r="E165" s="21">
        <f t="shared" si="6"/>
        <v>90806.01386</v>
      </c>
      <c r="F165" s="21">
        <f t="shared" si="3"/>
        <v>0</v>
      </c>
      <c r="G165" s="21">
        <f t="shared" si="4"/>
        <v>1159.919436</v>
      </c>
    </row>
    <row r="166">
      <c r="A166" s="20">
        <f>IF(152&lt;=$F$6,152,"")</f>
        <v>152</v>
      </c>
      <c r="B166" s="21">
        <f t="shared" si="1"/>
        <v>1159.919436</v>
      </c>
      <c r="C166" s="21">
        <f t="shared" si="5"/>
        <v>264.8508738</v>
      </c>
      <c r="D166" s="21">
        <f t="shared" si="2"/>
        <v>895.0685622</v>
      </c>
      <c r="E166" s="21">
        <f t="shared" si="6"/>
        <v>89910.9453</v>
      </c>
      <c r="F166" s="21">
        <f t="shared" si="3"/>
        <v>0</v>
      </c>
      <c r="G166" s="21">
        <f t="shared" si="4"/>
        <v>1159.919436</v>
      </c>
    </row>
    <row r="167">
      <c r="A167" s="20">
        <f>IF(153&lt;=$F$6,153,"")</f>
        <v>153</v>
      </c>
      <c r="B167" s="21">
        <f t="shared" si="1"/>
        <v>1159.919436</v>
      </c>
      <c r="C167" s="21">
        <f t="shared" si="5"/>
        <v>262.2402571</v>
      </c>
      <c r="D167" s="21">
        <f t="shared" si="2"/>
        <v>897.6791788</v>
      </c>
      <c r="E167" s="21">
        <f t="shared" si="6"/>
        <v>89013.26612</v>
      </c>
      <c r="F167" s="21">
        <f t="shared" si="3"/>
        <v>0</v>
      </c>
      <c r="G167" s="21">
        <f t="shared" si="4"/>
        <v>1159.919436</v>
      </c>
    </row>
    <row r="168">
      <c r="A168" s="20">
        <f>IF(154&lt;=$F$6,154,"")</f>
        <v>154</v>
      </c>
      <c r="B168" s="21">
        <f t="shared" si="1"/>
        <v>1159.919436</v>
      </c>
      <c r="C168" s="21">
        <f t="shared" si="5"/>
        <v>259.6220262</v>
      </c>
      <c r="D168" s="21">
        <f t="shared" si="2"/>
        <v>900.2974098</v>
      </c>
      <c r="E168" s="21">
        <f t="shared" si="6"/>
        <v>88112.96871</v>
      </c>
      <c r="F168" s="21">
        <f t="shared" si="3"/>
        <v>0</v>
      </c>
      <c r="G168" s="21">
        <f t="shared" si="4"/>
        <v>1159.919436</v>
      </c>
    </row>
    <row r="169">
      <c r="A169" s="20">
        <f>IF(155&lt;=$F$6,155,"")</f>
        <v>155</v>
      </c>
      <c r="B169" s="21">
        <f t="shared" si="1"/>
        <v>1159.919436</v>
      </c>
      <c r="C169" s="21">
        <f t="shared" si="5"/>
        <v>256.9961587</v>
      </c>
      <c r="D169" s="21">
        <f t="shared" si="2"/>
        <v>902.9232772</v>
      </c>
      <c r="E169" s="21">
        <f t="shared" si="6"/>
        <v>87210.04544</v>
      </c>
      <c r="F169" s="21">
        <f t="shared" si="3"/>
        <v>0</v>
      </c>
      <c r="G169" s="21">
        <f t="shared" si="4"/>
        <v>1159.919436</v>
      </c>
    </row>
    <row r="170">
      <c r="A170" s="20">
        <f>IF(156&lt;=$F$6,156,"")</f>
        <v>156</v>
      </c>
      <c r="B170" s="21">
        <f t="shared" si="1"/>
        <v>1159.919436</v>
      </c>
      <c r="C170" s="21">
        <f t="shared" si="5"/>
        <v>254.3626325</v>
      </c>
      <c r="D170" s="21">
        <f t="shared" si="2"/>
        <v>905.5568034</v>
      </c>
      <c r="E170" s="21">
        <f t="shared" si="6"/>
        <v>86304.48863</v>
      </c>
      <c r="F170" s="21">
        <f t="shared" si="3"/>
        <v>0</v>
      </c>
      <c r="G170" s="21">
        <f t="shared" si="4"/>
        <v>1159.919436</v>
      </c>
    </row>
    <row r="171">
      <c r="A171" s="20">
        <f>IF(157&lt;=$F$6,157,"")</f>
        <v>157</v>
      </c>
      <c r="B171" s="21">
        <f t="shared" si="1"/>
        <v>1159.919436</v>
      </c>
      <c r="C171" s="21">
        <f t="shared" si="5"/>
        <v>251.7214252</v>
      </c>
      <c r="D171" s="21">
        <f t="shared" si="2"/>
        <v>908.1980108</v>
      </c>
      <c r="E171" s="21">
        <f t="shared" si="6"/>
        <v>85396.29062</v>
      </c>
      <c r="F171" s="21">
        <f t="shared" si="3"/>
        <v>0</v>
      </c>
      <c r="G171" s="21">
        <f t="shared" si="4"/>
        <v>1159.919436</v>
      </c>
    </row>
    <row r="172">
      <c r="A172" s="20">
        <f>IF(158&lt;=$F$6,158,"")</f>
        <v>158</v>
      </c>
      <c r="B172" s="21">
        <f t="shared" si="1"/>
        <v>1159.919436</v>
      </c>
      <c r="C172" s="21">
        <f t="shared" si="5"/>
        <v>249.0725143</v>
      </c>
      <c r="D172" s="21">
        <f t="shared" si="2"/>
        <v>910.8469217</v>
      </c>
      <c r="E172" s="21">
        <f t="shared" si="6"/>
        <v>84485.4437</v>
      </c>
      <c r="F172" s="21">
        <f t="shared" si="3"/>
        <v>0</v>
      </c>
      <c r="G172" s="21">
        <f t="shared" si="4"/>
        <v>1159.919436</v>
      </c>
    </row>
    <row r="173">
      <c r="A173" s="20">
        <f>IF(159&lt;=$F$6,159,"")</f>
        <v>159</v>
      </c>
      <c r="B173" s="21">
        <f t="shared" si="1"/>
        <v>1159.919436</v>
      </c>
      <c r="C173" s="21">
        <f t="shared" si="5"/>
        <v>246.4158775</v>
      </c>
      <c r="D173" s="21">
        <f t="shared" si="2"/>
        <v>913.5035585</v>
      </c>
      <c r="E173" s="21">
        <f t="shared" si="6"/>
        <v>83571.94014</v>
      </c>
      <c r="F173" s="21">
        <f t="shared" si="3"/>
        <v>0</v>
      </c>
      <c r="G173" s="21">
        <f t="shared" si="4"/>
        <v>1159.919436</v>
      </c>
    </row>
    <row r="174">
      <c r="A174" s="20">
        <f>IF(160&lt;=$F$6,160,"")</f>
        <v>160</v>
      </c>
      <c r="B174" s="21">
        <f t="shared" si="1"/>
        <v>1159.919436</v>
      </c>
      <c r="C174" s="21">
        <f t="shared" si="5"/>
        <v>243.7514921</v>
      </c>
      <c r="D174" s="21">
        <f t="shared" si="2"/>
        <v>916.1679439</v>
      </c>
      <c r="E174" s="21">
        <f t="shared" si="6"/>
        <v>82655.7722</v>
      </c>
      <c r="F174" s="21">
        <f t="shared" si="3"/>
        <v>0</v>
      </c>
      <c r="G174" s="21">
        <f t="shared" si="4"/>
        <v>1159.919436</v>
      </c>
    </row>
    <row r="175">
      <c r="A175" s="20">
        <f>IF(161&lt;=$F$6,161,"")</f>
        <v>161</v>
      </c>
      <c r="B175" s="21">
        <f t="shared" si="1"/>
        <v>1159.919436</v>
      </c>
      <c r="C175" s="21">
        <f t="shared" si="5"/>
        <v>241.0793356</v>
      </c>
      <c r="D175" s="21">
        <f t="shared" si="2"/>
        <v>918.8401004</v>
      </c>
      <c r="E175" s="21">
        <f t="shared" si="6"/>
        <v>81736.9321</v>
      </c>
      <c r="F175" s="21">
        <f t="shared" si="3"/>
        <v>0</v>
      </c>
      <c r="G175" s="21">
        <f t="shared" si="4"/>
        <v>1159.919436</v>
      </c>
    </row>
    <row r="176">
      <c r="A176" s="20">
        <f>IF(162&lt;=$F$6,162,"")</f>
        <v>162</v>
      </c>
      <c r="B176" s="21">
        <f t="shared" si="1"/>
        <v>1159.919436</v>
      </c>
      <c r="C176" s="21">
        <f t="shared" si="5"/>
        <v>238.3993853</v>
      </c>
      <c r="D176" s="21">
        <f t="shared" si="2"/>
        <v>921.5200507</v>
      </c>
      <c r="E176" s="21">
        <f t="shared" si="6"/>
        <v>80815.41205</v>
      </c>
      <c r="F176" s="21">
        <f t="shared" si="3"/>
        <v>0</v>
      </c>
      <c r="G176" s="21">
        <f t="shared" si="4"/>
        <v>1159.919436</v>
      </c>
    </row>
    <row r="177">
      <c r="A177" s="20">
        <f>IF(163&lt;=$F$6,163,"")</f>
        <v>163</v>
      </c>
      <c r="B177" s="21">
        <f t="shared" si="1"/>
        <v>1159.919436</v>
      </c>
      <c r="C177" s="21">
        <f t="shared" si="5"/>
        <v>235.7116185</v>
      </c>
      <c r="D177" s="21">
        <f t="shared" si="2"/>
        <v>924.2078175</v>
      </c>
      <c r="E177" s="21">
        <f t="shared" si="6"/>
        <v>79891.20423</v>
      </c>
      <c r="F177" s="21">
        <f t="shared" si="3"/>
        <v>0</v>
      </c>
      <c r="G177" s="21">
        <f t="shared" si="4"/>
        <v>1159.919436</v>
      </c>
    </row>
    <row r="178">
      <c r="A178" s="20">
        <f>IF(164&lt;=$F$6,164,"")</f>
        <v>164</v>
      </c>
      <c r="B178" s="21">
        <f t="shared" si="1"/>
        <v>1159.919436</v>
      </c>
      <c r="C178" s="21">
        <f t="shared" si="5"/>
        <v>233.0160123</v>
      </c>
      <c r="D178" s="21">
        <f t="shared" si="2"/>
        <v>926.9034236</v>
      </c>
      <c r="E178" s="21">
        <f t="shared" si="6"/>
        <v>78964.3008</v>
      </c>
      <c r="F178" s="21">
        <f t="shared" si="3"/>
        <v>0</v>
      </c>
      <c r="G178" s="21">
        <f t="shared" si="4"/>
        <v>1159.919436</v>
      </c>
    </row>
    <row r="179">
      <c r="A179" s="20">
        <f>IF(165&lt;=$F$6,165,"")</f>
        <v>165</v>
      </c>
      <c r="B179" s="21">
        <f t="shared" si="1"/>
        <v>1159.919436</v>
      </c>
      <c r="C179" s="21">
        <f t="shared" si="5"/>
        <v>230.312544</v>
      </c>
      <c r="D179" s="21">
        <f t="shared" si="2"/>
        <v>929.606892</v>
      </c>
      <c r="E179" s="21">
        <f t="shared" si="6"/>
        <v>78034.69391</v>
      </c>
      <c r="F179" s="21">
        <f t="shared" si="3"/>
        <v>0</v>
      </c>
      <c r="G179" s="21">
        <f t="shared" si="4"/>
        <v>1159.919436</v>
      </c>
    </row>
    <row r="180">
      <c r="A180" s="20">
        <f>IF(166&lt;=$F$6,166,"")</f>
        <v>166</v>
      </c>
      <c r="B180" s="21">
        <f t="shared" si="1"/>
        <v>1159.919436</v>
      </c>
      <c r="C180" s="21">
        <f t="shared" si="5"/>
        <v>227.6011906</v>
      </c>
      <c r="D180" s="21">
        <f t="shared" si="2"/>
        <v>932.3182454</v>
      </c>
      <c r="E180" s="21">
        <f t="shared" si="6"/>
        <v>77102.37567</v>
      </c>
      <c r="F180" s="21">
        <f t="shared" si="3"/>
        <v>0</v>
      </c>
      <c r="G180" s="21">
        <f t="shared" si="4"/>
        <v>1159.919436</v>
      </c>
    </row>
    <row r="181">
      <c r="A181" s="20">
        <f>IF(167&lt;=$F$6,167,"")</f>
        <v>167</v>
      </c>
      <c r="B181" s="21">
        <f t="shared" si="1"/>
        <v>1159.919436</v>
      </c>
      <c r="C181" s="21">
        <f t="shared" si="5"/>
        <v>224.881929</v>
      </c>
      <c r="D181" s="21">
        <f t="shared" si="2"/>
        <v>935.0375069</v>
      </c>
      <c r="E181" s="21">
        <f t="shared" si="6"/>
        <v>76167.33816</v>
      </c>
      <c r="F181" s="21">
        <f t="shared" si="3"/>
        <v>0</v>
      </c>
      <c r="G181" s="21">
        <f t="shared" si="4"/>
        <v>1159.919436</v>
      </c>
    </row>
    <row r="182">
      <c r="A182" s="20">
        <f>IF(168&lt;=$F$6,168,"")</f>
        <v>168</v>
      </c>
      <c r="B182" s="21">
        <f t="shared" si="1"/>
        <v>1159.919436</v>
      </c>
      <c r="C182" s="21">
        <f t="shared" si="5"/>
        <v>222.1547363</v>
      </c>
      <c r="D182" s="21">
        <f t="shared" si="2"/>
        <v>937.7646997</v>
      </c>
      <c r="E182" s="21">
        <f t="shared" si="6"/>
        <v>75229.57346</v>
      </c>
      <c r="F182" s="21">
        <f t="shared" si="3"/>
        <v>0</v>
      </c>
      <c r="G182" s="21">
        <f t="shared" si="4"/>
        <v>1159.919436</v>
      </c>
    </row>
    <row r="183">
      <c r="A183" s="20">
        <f>IF(169&lt;=$F$6,169,"")</f>
        <v>169</v>
      </c>
      <c r="B183" s="21">
        <f t="shared" si="1"/>
        <v>1159.919436</v>
      </c>
      <c r="C183" s="21">
        <f t="shared" si="5"/>
        <v>219.4195893</v>
      </c>
      <c r="D183" s="21">
        <f t="shared" si="2"/>
        <v>940.4998467</v>
      </c>
      <c r="E183" s="21">
        <f t="shared" si="6"/>
        <v>74289.07361</v>
      </c>
      <c r="F183" s="21">
        <f t="shared" si="3"/>
        <v>0</v>
      </c>
      <c r="G183" s="21">
        <f t="shared" si="4"/>
        <v>1159.919436</v>
      </c>
    </row>
    <row r="184">
      <c r="A184" s="20">
        <f>IF(170&lt;=$F$6,170,"")</f>
        <v>170</v>
      </c>
      <c r="B184" s="21">
        <f t="shared" si="1"/>
        <v>1159.919436</v>
      </c>
      <c r="C184" s="21">
        <f t="shared" si="5"/>
        <v>216.6764647</v>
      </c>
      <c r="D184" s="21">
        <f t="shared" si="2"/>
        <v>943.2429713</v>
      </c>
      <c r="E184" s="21">
        <f t="shared" si="6"/>
        <v>73345.83064</v>
      </c>
      <c r="F184" s="21">
        <f t="shared" si="3"/>
        <v>0</v>
      </c>
      <c r="G184" s="21">
        <f t="shared" si="4"/>
        <v>1159.919436</v>
      </c>
    </row>
    <row r="185">
      <c r="A185" s="20">
        <f>IF(171&lt;=$F$6,171,"")</f>
        <v>171</v>
      </c>
      <c r="B185" s="21">
        <f t="shared" si="1"/>
        <v>1159.919436</v>
      </c>
      <c r="C185" s="21">
        <f t="shared" si="5"/>
        <v>213.9253394</v>
      </c>
      <c r="D185" s="21">
        <f t="shared" si="2"/>
        <v>945.9940966</v>
      </c>
      <c r="E185" s="21">
        <f t="shared" si="6"/>
        <v>72399.83655</v>
      </c>
      <c r="F185" s="21">
        <f t="shared" si="3"/>
        <v>0</v>
      </c>
      <c r="G185" s="21">
        <f t="shared" si="4"/>
        <v>1159.919436</v>
      </c>
    </row>
    <row r="186">
      <c r="A186" s="20">
        <f>IF(172&lt;=$F$6,172,"")</f>
        <v>172</v>
      </c>
      <c r="B186" s="21">
        <f t="shared" si="1"/>
        <v>1159.919436</v>
      </c>
      <c r="C186" s="21">
        <f t="shared" si="5"/>
        <v>211.1661899</v>
      </c>
      <c r="D186" s="21">
        <f t="shared" si="2"/>
        <v>948.753246</v>
      </c>
      <c r="E186" s="21">
        <f t="shared" si="6"/>
        <v>71451.0833</v>
      </c>
      <c r="F186" s="21">
        <f t="shared" si="3"/>
        <v>0</v>
      </c>
      <c r="G186" s="21">
        <f t="shared" si="4"/>
        <v>1159.919436</v>
      </c>
    </row>
    <row r="187">
      <c r="A187" s="20">
        <f>IF(173&lt;=$F$6,173,"")</f>
        <v>173</v>
      </c>
      <c r="B187" s="21">
        <f t="shared" si="1"/>
        <v>1159.919436</v>
      </c>
      <c r="C187" s="21">
        <f t="shared" si="5"/>
        <v>208.398993</v>
      </c>
      <c r="D187" s="21">
        <f t="shared" si="2"/>
        <v>951.520443</v>
      </c>
      <c r="E187" s="21">
        <f t="shared" si="6"/>
        <v>70499.56286</v>
      </c>
      <c r="F187" s="21">
        <f t="shared" si="3"/>
        <v>0</v>
      </c>
      <c r="G187" s="21">
        <f t="shared" si="4"/>
        <v>1159.919436</v>
      </c>
    </row>
    <row r="188">
      <c r="A188" s="20">
        <f>IF(174&lt;=$F$6,174,"")</f>
        <v>174</v>
      </c>
      <c r="B188" s="21">
        <f t="shared" si="1"/>
        <v>1159.919436</v>
      </c>
      <c r="C188" s="21">
        <f t="shared" si="5"/>
        <v>205.623725</v>
      </c>
      <c r="D188" s="21">
        <f t="shared" si="2"/>
        <v>954.295711</v>
      </c>
      <c r="E188" s="21">
        <f t="shared" si="6"/>
        <v>69545.26715</v>
      </c>
      <c r="F188" s="21">
        <f t="shared" si="3"/>
        <v>0</v>
      </c>
      <c r="G188" s="21">
        <f t="shared" si="4"/>
        <v>1159.919436</v>
      </c>
    </row>
    <row r="189">
      <c r="A189" s="20">
        <f>IF(175&lt;=$F$6,175,"")</f>
        <v>175</v>
      </c>
      <c r="B189" s="21">
        <f t="shared" si="1"/>
        <v>1159.919436</v>
      </c>
      <c r="C189" s="21">
        <f t="shared" si="5"/>
        <v>202.8403625</v>
      </c>
      <c r="D189" s="21">
        <f t="shared" si="2"/>
        <v>957.0790735</v>
      </c>
      <c r="E189" s="21">
        <f t="shared" si="6"/>
        <v>68588.18807</v>
      </c>
      <c r="F189" s="21">
        <f t="shared" si="3"/>
        <v>0</v>
      </c>
      <c r="G189" s="21">
        <f t="shared" si="4"/>
        <v>1159.919436</v>
      </c>
    </row>
    <row r="190">
      <c r="A190" s="20">
        <f>IF(176&lt;=$F$6,176,"")</f>
        <v>176</v>
      </c>
      <c r="B190" s="21">
        <f t="shared" si="1"/>
        <v>1159.919436</v>
      </c>
      <c r="C190" s="21">
        <f t="shared" si="5"/>
        <v>200.0488819</v>
      </c>
      <c r="D190" s="21">
        <f t="shared" si="2"/>
        <v>959.8705541</v>
      </c>
      <c r="E190" s="21">
        <f t="shared" si="6"/>
        <v>67628.31752</v>
      </c>
      <c r="F190" s="21">
        <f t="shared" si="3"/>
        <v>0</v>
      </c>
      <c r="G190" s="21">
        <f t="shared" si="4"/>
        <v>1159.919436</v>
      </c>
    </row>
    <row r="191">
      <c r="A191" s="20">
        <f>IF(177&lt;=$F$6,177,"")</f>
        <v>177</v>
      </c>
      <c r="B191" s="21">
        <f t="shared" si="1"/>
        <v>1159.919436</v>
      </c>
      <c r="C191" s="21">
        <f t="shared" si="5"/>
        <v>197.2492594</v>
      </c>
      <c r="D191" s="21">
        <f t="shared" si="2"/>
        <v>962.6701765</v>
      </c>
      <c r="E191" s="21">
        <f t="shared" si="6"/>
        <v>66665.64734</v>
      </c>
      <c r="F191" s="21">
        <f t="shared" si="3"/>
        <v>0</v>
      </c>
      <c r="G191" s="21">
        <f t="shared" si="4"/>
        <v>1159.919436</v>
      </c>
    </row>
    <row r="192">
      <c r="A192" s="20">
        <f>IF(178&lt;=$F$6,178,"")</f>
        <v>178</v>
      </c>
      <c r="B192" s="21">
        <f t="shared" si="1"/>
        <v>1159.919436</v>
      </c>
      <c r="C192" s="21">
        <f t="shared" si="5"/>
        <v>194.4414714</v>
      </c>
      <c r="D192" s="21">
        <f t="shared" si="2"/>
        <v>965.4779646</v>
      </c>
      <c r="E192" s="21">
        <f t="shared" si="6"/>
        <v>65700.16938</v>
      </c>
      <c r="F192" s="21">
        <f t="shared" si="3"/>
        <v>0</v>
      </c>
      <c r="G192" s="21">
        <f t="shared" si="4"/>
        <v>1159.919436</v>
      </c>
    </row>
    <row r="193">
      <c r="A193" s="20">
        <f>IF(179&lt;=$F$6,179,"")</f>
        <v>179</v>
      </c>
      <c r="B193" s="21">
        <f t="shared" si="1"/>
        <v>1159.919436</v>
      </c>
      <c r="C193" s="21">
        <f t="shared" si="5"/>
        <v>191.625494</v>
      </c>
      <c r="D193" s="21">
        <f t="shared" si="2"/>
        <v>968.2939419</v>
      </c>
      <c r="E193" s="21">
        <f t="shared" si="6"/>
        <v>64731.87544</v>
      </c>
      <c r="F193" s="21">
        <f t="shared" si="3"/>
        <v>0</v>
      </c>
      <c r="G193" s="21">
        <f t="shared" si="4"/>
        <v>1159.919436</v>
      </c>
    </row>
    <row r="194">
      <c r="A194" s="20">
        <f>IF(180&lt;=$F$6,180,"")</f>
        <v>180</v>
      </c>
      <c r="B194" s="21">
        <f t="shared" si="1"/>
        <v>1159.919436</v>
      </c>
      <c r="C194" s="21">
        <f t="shared" si="5"/>
        <v>188.8013034</v>
      </c>
      <c r="D194" s="21">
        <f t="shared" si="2"/>
        <v>971.1181326</v>
      </c>
      <c r="E194" s="21">
        <f t="shared" si="6"/>
        <v>63760.7573</v>
      </c>
      <c r="F194" s="21">
        <f t="shared" si="3"/>
        <v>0</v>
      </c>
      <c r="G194" s="21">
        <f t="shared" si="4"/>
        <v>1159.919436</v>
      </c>
    </row>
    <row r="195">
      <c r="A195" s="20">
        <f>IF(181&lt;=$F$6,181,"")</f>
        <v>181</v>
      </c>
      <c r="B195" s="21">
        <f t="shared" si="1"/>
        <v>1159.919436</v>
      </c>
      <c r="C195" s="21">
        <f t="shared" si="5"/>
        <v>185.9688755</v>
      </c>
      <c r="D195" s="21">
        <f t="shared" si="2"/>
        <v>973.9505605</v>
      </c>
      <c r="E195" s="21">
        <f t="shared" si="6"/>
        <v>62786.80674</v>
      </c>
      <c r="F195" s="21">
        <f t="shared" si="3"/>
        <v>0</v>
      </c>
      <c r="G195" s="21">
        <f t="shared" si="4"/>
        <v>1159.919436</v>
      </c>
    </row>
    <row r="196">
      <c r="A196" s="20">
        <f>IF(182&lt;=$F$6,182,"")</f>
        <v>182</v>
      </c>
      <c r="B196" s="21">
        <f t="shared" si="1"/>
        <v>1159.919436</v>
      </c>
      <c r="C196" s="21">
        <f t="shared" si="5"/>
        <v>183.1281863</v>
      </c>
      <c r="D196" s="21">
        <f t="shared" si="2"/>
        <v>976.7912496</v>
      </c>
      <c r="E196" s="21">
        <f t="shared" si="6"/>
        <v>61810.01549</v>
      </c>
      <c r="F196" s="21">
        <f t="shared" si="3"/>
        <v>0</v>
      </c>
      <c r="G196" s="21">
        <f t="shared" si="4"/>
        <v>1159.919436</v>
      </c>
    </row>
    <row r="197">
      <c r="A197" s="20">
        <f>IF(183&lt;=$F$6,183,"")</f>
        <v>183</v>
      </c>
      <c r="B197" s="21">
        <f t="shared" si="1"/>
        <v>1159.919436</v>
      </c>
      <c r="C197" s="21">
        <f t="shared" si="5"/>
        <v>180.2792119</v>
      </c>
      <c r="D197" s="21">
        <f t="shared" si="2"/>
        <v>979.6402241</v>
      </c>
      <c r="E197" s="21">
        <f t="shared" si="6"/>
        <v>60830.37527</v>
      </c>
      <c r="F197" s="21">
        <f t="shared" si="3"/>
        <v>0</v>
      </c>
      <c r="G197" s="21">
        <f t="shared" si="4"/>
        <v>1159.919436</v>
      </c>
    </row>
    <row r="198">
      <c r="A198" s="20">
        <f>IF(184&lt;=$F$6,184,"")</f>
        <v>184</v>
      </c>
      <c r="B198" s="21">
        <f t="shared" si="1"/>
        <v>1159.919436</v>
      </c>
      <c r="C198" s="21">
        <f t="shared" si="5"/>
        <v>177.4219279</v>
      </c>
      <c r="D198" s="21">
        <f t="shared" si="2"/>
        <v>982.4975081</v>
      </c>
      <c r="E198" s="21">
        <f t="shared" si="6"/>
        <v>59847.87776</v>
      </c>
      <c r="F198" s="21">
        <f t="shared" si="3"/>
        <v>0</v>
      </c>
      <c r="G198" s="21">
        <f t="shared" si="4"/>
        <v>1159.919436</v>
      </c>
    </row>
    <row r="199">
      <c r="A199" s="20">
        <f>IF(185&lt;=$F$6,185,"")</f>
        <v>185</v>
      </c>
      <c r="B199" s="21">
        <f t="shared" si="1"/>
        <v>1159.919436</v>
      </c>
      <c r="C199" s="21">
        <f t="shared" si="5"/>
        <v>174.5563101</v>
      </c>
      <c r="D199" s="21">
        <f t="shared" si="2"/>
        <v>985.3631258</v>
      </c>
      <c r="E199" s="21">
        <f t="shared" si="6"/>
        <v>58862.51463</v>
      </c>
      <c r="F199" s="21">
        <f t="shared" si="3"/>
        <v>0</v>
      </c>
      <c r="G199" s="21">
        <f t="shared" si="4"/>
        <v>1159.919436</v>
      </c>
    </row>
    <row r="200">
      <c r="A200" s="20">
        <f>IF(186&lt;=$F$6,186,"")</f>
        <v>186</v>
      </c>
      <c r="B200" s="21">
        <f t="shared" si="1"/>
        <v>1159.919436</v>
      </c>
      <c r="C200" s="21">
        <f t="shared" si="5"/>
        <v>171.6823344</v>
      </c>
      <c r="D200" s="21">
        <f t="shared" si="2"/>
        <v>988.2371016</v>
      </c>
      <c r="E200" s="21">
        <f t="shared" si="6"/>
        <v>57874.27753</v>
      </c>
      <c r="F200" s="21">
        <f t="shared" si="3"/>
        <v>0</v>
      </c>
      <c r="G200" s="21">
        <f t="shared" si="4"/>
        <v>1159.919436</v>
      </c>
    </row>
    <row r="201">
      <c r="A201" s="20">
        <f>IF(187&lt;=$F$6,187,"")</f>
        <v>187</v>
      </c>
      <c r="B201" s="21">
        <f t="shared" si="1"/>
        <v>1159.919436</v>
      </c>
      <c r="C201" s="21">
        <f t="shared" si="5"/>
        <v>168.7999761</v>
      </c>
      <c r="D201" s="21">
        <f t="shared" si="2"/>
        <v>991.1194598</v>
      </c>
      <c r="E201" s="21">
        <f t="shared" si="6"/>
        <v>56883.15807</v>
      </c>
      <c r="F201" s="21">
        <f t="shared" si="3"/>
        <v>0</v>
      </c>
      <c r="G201" s="21">
        <f t="shared" si="4"/>
        <v>1159.919436</v>
      </c>
    </row>
    <row r="202">
      <c r="A202" s="20">
        <f>IF(188&lt;=$F$6,188,"")</f>
        <v>188</v>
      </c>
      <c r="B202" s="21">
        <f t="shared" si="1"/>
        <v>1159.919436</v>
      </c>
      <c r="C202" s="21">
        <f t="shared" si="5"/>
        <v>165.909211</v>
      </c>
      <c r="D202" s="21">
        <f t="shared" si="2"/>
        <v>994.0102249</v>
      </c>
      <c r="E202" s="21">
        <f t="shared" si="6"/>
        <v>55889.14785</v>
      </c>
      <c r="F202" s="21">
        <f t="shared" si="3"/>
        <v>0</v>
      </c>
      <c r="G202" s="21">
        <f t="shared" si="4"/>
        <v>1159.919436</v>
      </c>
    </row>
    <row r="203">
      <c r="A203" s="20">
        <f>IF(189&lt;=$F$6,189,"")</f>
        <v>189</v>
      </c>
      <c r="B203" s="21">
        <f t="shared" si="1"/>
        <v>1159.919436</v>
      </c>
      <c r="C203" s="21">
        <f t="shared" si="5"/>
        <v>163.0100146</v>
      </c>
      <c r="D203" s="21">
        <f t="shared" si="2"/>
        <v>996.9094214</v>
      </c>
      <c r="E203" s="21">
        <f t="shared" si="6"/>
        <v>54892.23843</v>
      </c>
      <c r="F203" s="21">
        <f t="shared" si="3"/>
        <v>0</v>
      </c>
      <c r="G203" s="21">
        <f t="shared" si="4"/>
        <v>1159.919436</v>
      </c>
    </row>
    <row r="204">
      <c r="A204" s="20">
        <f>IF(190&lt;=$F$6,190,"")</f>
        <v>190</v>
      </c>
      <c r="B204" s="21">
        <f t="shared" si="1"/>
        <v>1159.919436</v>
      </c>
      <c r="C204" s="21">
        <f t="shared" si="5"/>
        <v>160.1023621</v>
      </c>
      <c r="D204" s="21">
        <f t="shared" si="2"/>
        <v>999.8170739</v>
      </c>
      <c r="E204" s="21">
        <f t="shared" si="6"/>
        <v>53892.42135</v>
      </c>
      <c r="F204" s="21">
        <f t="shared" si="3"/>
        <v>0</v>
      </c>
      <c r="G204" s="21">
        <f t="shared" si="4"/>
        <v>1159.919436</v>
      </c>
    </row>
    <row r="205">
      <c r="A205" s="20">
        <f>IF(191&lt;=$F$6,191,"")</f>
        <v>191</v>
      </c>
      <c r="B205" s="21">
        <f t="shared" si="1"/>
        <v>1159.919436</v>
      </c>
      <c r="C205" s="21">
        <f t="shared" si="5"/>
        <v>157.1862289</v>
      </c>
      <c r="D205" s="21">
        <f t="shared" si="2"/>
        <v>1002.733207</v>
      </c>
      <c r="E205" s="21">
        <f t="shared" si="6"/>
        <v>52889.68815</v>
      </c>
      <c r="F205" s="21">
        <f t="shared" si="3"/>
        <v>0</v>
      </c>
      <c r="G205" s="21">
        <f t="shared" si="4"/>
        <v>1159.919436</v>
      </c>
    </row>
    <row r="206">
      <c r="A206" s="20">
        <f>IF(192&lt;=$F$6,192,"")</f>
        <v>192</v>
      </c>
      <c r="B206" s="21">
        <f t="shared" si="1"/>
        <v>1159.919436</v>
      </c>
      <c r="C206" s="21">
        <f t="shared" si="5"/>
        <v>154.2615904</v>
      </c>
      <c r="D206" s="21">
        <f t="shared" si="2"/>
        <v>1005.657846</v>
      </c>
      <c r="E206" s="21">
        <f t="shared" si="6"/>
        <v>51884.0303</v>
      </c>
      <c r="F206" s="21">
        <f t="shared" si="3"/>
        <v>0</v>
      </c>
      <c r="G206" s="21">
        <f t="shared" si="4"/>
        <v>1159.919436</v>
      </c>
    </row>
    <row r="207">
      <c r="A207" s="20">
        <f>IF(193&lt;=$F$6,193,"")</f>
        <v>193</v>
      </c>
      <c r="B207" s="21">
        <f t="shared" si="1"/>
        <v>1159.919436</v>
      </c>
      <c r="C207" s="21">
        <f t="shared" si="5"/>
        <v>151.3284217</v>
      </c>
      <c r="D207" s="21">
        <f t="shared" si="2"/>
        <v>1008.591014</v>
      </c>
      <c r="E207" s="21">
        <f t="shared" si="6"/>
        <v>50875.43929</v>
      </c>
      <c r="F207" s="21">
        <f t="shared" si="3"/>
        <v>0</v>
      </c>
      <c r="G207" s="21">
        <f t="shared" si="4"/>
        <v>1159.919436</v>
      </c>
    </row>
    <row r="208">
      <c r="A208" s="20">
        <f>IF(194&lt;=$F$6,194,"")</f>
        <v>194</v>
      </c>
      <c r="B208" s="21">
        <f t="shared" si="1"/>
        <v>1159.919436</v>
      </c>
      <c r="C208" s="21">
        <f t="shared" si="5"/>
        <v>148.3866979</v>
      </c>
      <c r="D208" s="21">
        <f t="shared" si="2"/>
        <v>1011.532738</v>
      </c>
      <c r="E208" s="21">
        <f t="shared" si="6"/>
        <v>49863.90655</v>
      </c>
      <c r="F208" s="21">
        <f t="shared" si="3"/>
        <v>0</v>
      </c>
      <c r="G208" s="21">
        <f t="shared" si="4"/>
        <v>1159.919436</v>
      </c>
    </row>
    <row r="209">
      <c r="A209" s="20">
        <f>IF(195&lt;=$F$6,195,"")</f>
        <v>195</v>
      </c>
      <c r="B209" s="21">
        <f t="shared" si="1"/>
        <v>1159.919436</v>
      </c>
      <c r="C209" s="21">
        <f t="shared" si="5"/>
        <v>145.4363941</v>
      </c>
      <c r="D209" s="21">
        <f t="shared" si="2"/>
        <v>1014.483042</v>
      </c>
      <c r="E209" s="21">
        <f t="shared" si="6"/>
        <v>48849.42351</v>
      </c>
      <c r="F209" s="21">
        <f t="shared" si="3"/>
        <v>0</v>
      </c>
      <c r="G209" s="21">
        <f t="shared" si="4"/>
        <v>1159.919436</v>
      </c>
    </row>
    <row r="210">
      <c r="A210" s="20">
        <f>IF(196&lt;=$F$6,196,"")</f>
        <v>196</v>
      </c>
      <c r="B210" s="21">
        <f t="shared" si="1"/>
        <v>1159.919436</v>
      </c>
      <c r="C210" s="21">
        <f t="shared" si="5"/>
        <v>142.4774852</v>
      </c>
      <c r="D210" s="21">
        <f t="shared" si="2"/>
        <v>1017.441951</v>
      </c>
      <c r="E210" s="21">
        <f t="shared" si="6"/>
        <v>47831.98156</v>
      </c>
      <c r="F210" s="21">
        <f t="shared" si="3"/>
        <v>0</v>
      </c>
      <c r="G210" s="21">
        <f t="shared" si="4"/>
        <v>1159.919436</v>
      </c>
    </row>
    <row r="211">
      <c r="A211" s="20">
        <f>IF(197&lt;=$F$6,197,"")</f>
        <v>197</v>
      </c>
      <c r="B211" s="21">
        <f t="shared" si="1"/>
        <v>1159.919436</v>
      </c>
      <c r="C211" s="21">
        <f t="shared" si="5"/>
        <v>139.5099462</v>
      </c>
      <c r="D211" s="21">
        <f t="shared" si="2"/>
        <v>1020.40949</v>
      </c>
      <c r="E211" s="21">
        <f t="shared" si="6"/>
        <v>46811.57207</v>
      </c>
      <c r="F211" s="21">
        <f t="shared" si="3"/>
        <v>0</v>
      </c>
      <c r="G211" s="21">
        <f t="shared" si="4"/>
        <v>1159.919436</v>
      </c>
    </row>
    <row r="212">
      <c r="A212" s="20">
        <f>IF(198&lt;=$F$6,198,"")</f>
        <v>198</v>
      </c>
      <c r="B212" s="21">
        <f t="shared" si="1"/>
        <v>1159.919436</v>
      </c>
      <c r="C212" s="21">
        <f t="shared" si="5"/>
        <v>136.5337519</v>
      </c>
      <c r="D212" s="21">
        <f t="shared" si="2"/>
        <v>1023.385684</v>
      </c>
      <c r="E212" s="21">
        <f t="shared" si="6"/>
        <v>45788.18638</v>
      </c>
      <c r="F212" s="21">
        <f t="shared" si="3"/>
        <v>0</v>
      </c>
      <c r="G212" s="21">
        <f t="shared" si="4"/>
        <v>1159.919436</v>
      </c>
    </row>
    <row r="213">
      <c r="A213" s="20">
        <f>IF(199&lt;=$F$6,199,"")</f>
        <v>199</v>
      </c>
      <c r="B213" s="21">
        <f t="shared" si="1"/>
        <v>1159.919436</v>
      </c>
      <c r="C213" s="21">
        <f t="shared" si="5"/>
        <v>133.5488769</v>
      </c>
      <c r="D213" s="21">
        <f t="shared" si="2"/>
        <v>1026.370559</v>
      </c>
      <c r="E213" s="21">
        <f t="shared" si="6"/>
        <v>44761.81582</v>
      </c>
      <c r="F213" s="21">
        <f t="shared" si="3"/>
        <v>0</v>
      </c>
      <c r="G213" s="21">
        <f t="shared" si="4"/>
        <v>1159.919436</v>
      </c>
    </row>
    <row r="214">
      <c r="A214" s="20">
        <f>IF(200&lt;=$F$6,200,"")</f>
        <v>200</v>
      </c>
      <c r="B214" s="21">
        <f t="shared" si="1"/>
        <v>1159.919436</v>
      </c>
      <c r="C214" s="21">
        <f t="shared" si="5"/>
        <v>130.5552961</v>
      </c>
      <c r="D214" s="21">
        <f t="shared" si="2"/>
        <v>1029.36414</v>
      </c>
      <c r="E214" s="21">
        <f t="shared" si="6"/>
        <v>43732.45168</v>
      </c>
      <c r="F214" s="21">
        <f t="shared" si="3"/>
        <v>0</v>
      </c>
      <c r="G214" s="21">
        <f t="shared" si="4"/>
        <v>1159.919436</v>
      </c>
    </row>
    <row r="215">
      <c r="A215" s="20">
        <f>IF(201&lt;=$F$6,201,"")</f>
        <v>201</v>
      </c>
      <c r="B215" s="21">
        <f t="shared" si="1"/>
        <v>1159.919436</v>
      </c>
      <c r="C215" s="21">
        <f t="shared" si="5"/>
        <v>127.5529841</v>
      </c>
      <c r="D215" s="21">
        <f t="shared" si="2"/>
        <v>1032.366452</v>
      </c>
      <c r="E215" s="21">
        <f t="shared" si="6"/>
        <v>42700.08523</v>
      </c>
      <c r="F215" s="21">
        <f t="shared" si="3"/>
        <v>0</v>
      </c>
      <c r="G215" s="21">
        <f t="shared" si="4"/>
        <v>1159.919436</v>
      </c>
    </row>
    <row r="216">
      <c r="A216" s="20">
        <f>IF(202&lt;=$F$6,202,"")</f>
        <v>202</v>
      </c>
      <c r="B216" s="21">
        <f t="shared" si="1"/>
        <v>1159.919436</v>
      </c>
      <c r="C216" s="21">
        <f t="shared" si="5"/>
        <v>124.5419153</v>
      </c>
      <c r="D216" s="21">
        <f t="shared" si="2"/>
        <v>1035.377521</v>
      </c>
      <c r="E216" s="21">
        <f t="shared" si="6"/>
        <v>41664.70771</v>
      </c>
      <c r="F216" s="21">
        <f t="shared" si="3"/>
        <v>0</v>
      </c>
      <c r="G216" s="21">
        <f t="shared" si="4"/>
        <v>1159.919436</v>
      </c>
    </row>
    <row r="217">
      <c r="A217" s="20">
        <f>IF(203&lt;=$F$6,203,"")</f>
        <v>203</v>
      </c>
      <c r="B217" s="21">
        <f t="shared" si="1"/>
        <v>1159.919436</v>
      </c>
      <c r="C217" s="21">
        <f t="shared" si="5"/>
        <v>121.5220642</v>
      </c>
      <c r="D217" s="21">
        <f t="shared" si="2"/>
        <v>1038.397372</v>
      </c>
      <c r="E217" s="21">
        <f t="shared" si="6"/>
        <v>40626.31034</v>
      </c>
      <c r="F217" s="21">
        <f t="shared" si="3"/>
        <v>0</v>
      </c>
      <c r="G217" s="21">
        <f t="shared" si="4"/>
        <v>1159.919436</v>
      </c>
    </row>
    <row r="218">
      <c r="A218" s="20">
        <f>IF(204&lt;=$F$6,204,"")</f>
        <v>204</v>
      </c>
      <c r="B218" s="21">
        <f t="shared" si="1"/>
        <v>1159.919436</v>
      </c>
      <c r="C218" s="21">
        <f t="shared" si="5"/>
        <v>118.4934052</v>
      </c>
      <c r="D218" s="21">
        <f t="shared" si="2"/>
        <v>1041.426031</v>
      </c>
      <c r="E218" s="21">
        <f t="shared" si="6"/>
        <v>39584.88431</v>
      </c>
      <c r="F218" s="21">
        <f t="shared" si="3"/>
        <v>0</v>
      </c>
      <c r="G218" s="21">
        <f t="shared" si="4"/>
        <v>1159.919436</v>
      </c>
    </row>
    <row r="219">
      <c r="A219" s="20">
        <f>IF(205&lt;=$F$6,205,"")</f>
        <v>205</v>
      </c>
      <c r="B219" s="21">
        <f t="shared" si="1"/>
        <v>1159.919436</v>
      </c>
      <c r="C219" s="21">
        <f t="shared" si="5"/>
        <v>115.4559126</v>
      </c>
      <c r="D219" s="21">
        <f t="shared" si="2"/>
        <v>1044.463523</v>
      </c>
      <c r="E219" s="21">
        <f t="shared" si="6"/>
        <v>38540.42078</v>
      </c>
      <c r="F219" s="21">
        <f t="shared" si="3"/>
        <v>0</v>
      </c>
      <c r="G219" s="21">
        <f t="shared" si="4"/>
        <v>1159.919436</v>
      </c>
    </row>
    <row r="220">
      <c r="A220" s="20">
        <f>IF(206&lt;=$F$6,206,"")</f>
        <v>206</v>
      </c>
      <c r="B220" s="21">
        <f t="shared" si="1"/>
        <v>1159.919436</v>
      </c>
      <c r="C220" s="21">
        <f t="shared" si="5"/>
        <v>112.4095606</v>
      </c>
      <c r="D220" s="21">
        <f t="shared" si="2"/>
        <v>1047.509875</v>
      </c>
      <c r="E220" s="21">
        <f t="shared" si="6"/>
        <v>37492.91091</v>
      </c>
      <c r="F220" s="21">
        <f t="shared" si="3"/>
        <v>0</v>
      </c>
      <c r="G220" s="21">
        <f t="shared" si="4"/>
        <v>1159.919436</v>
      </c>
    </row>
    <row r="221">
      <c r="A221" s="20">
        <f>IF(207&lt;=$F$6,207,"")</f>
        <v>207</v>
      </c>
      <c r="B221" s="21">
        <f t="shared" si="1"/>
        <v>1159.919436</v>
      </c>
      <c r="C221" s="21">
        <f t="shared" si="5"/>
        <v>109.3543235</v>
      </c>
      <c r="D221" s="21">
        <f t="shared" si="2"/>
        <v>1050.565112</v>
      </c>
      <c r="E221" s="21">
        <f t="shared" si="6"/>
        <v>36442.3458</v>
      </c>
      <c r="F221" s="21">
        <f t="shared" si="3"/>
        <v>0</v>
      </c>
      <c r="G221" s="21">
        <f t="shared" si="4"/>
        <v>1159.919436</v>
      </c>
    </row>
    <row r="222">
      <c r="A222" s="20">
        <f>IF(208&lt;=$F$6,208,"")</f>
        <v>208</v>
      </c>
      <c r="B222" s="21">
        <f t="shared" si="1"/>
        <v>1159.919436</v>
      </c>
      <c r="C222" s="21">
        <f t="shared" si="5"/>
        <v>106.2901752</v>
      </c>
      <c r="D222" s="21">
        <f t="shared" si="2"/>
        <v>1053.629261</v>
      </c>
      <c r="E222" s="21">
        <f t="shared" si="6"/>
        <v>35388.71654</v>
      </c>
      <c r="F222" s="21">
        <f t="shared" si="3"/>
        <v>0</v>
      </c>
      <c r="G222" s="21">
        <f t="shared" si="4"/>
        <v>1159.919436</v>
      </c>
    </row>
    <row r="223">
      <c r="A223" s="20">
        <f>IF(209&lt;=$F$6,209,"")</f>
        <v>209</v>
      </c>
      <c r="B223" s="21">
        <f t="shared" si="1"/>
        <v>1159.919436</v>
      </c>
      <c r="C223" s="21">
        <f t="shared" si="5"/>
        <v>103.2170899</v>
      </c>
      <c r="D223" s="21">
        <f t="shared" si="2"/>
        <v>1056.702346</v>
      </c>
      <c r="E223" s="21">
        <f t="shared" si="6"/>
        <v>34332.01419</v>
      </c>
      <c r="F223" s="21">
        <f t="shared" si="3"/>
        <v>0</v>
      </c>
      <c r="G223" s="21">
        <f t="shared" si="4"/>
        <v>1159.919436</v>
      </c>
    </row>
    <row r="224">
      <c r="A224" s="20">
        <f>IF(210&lt;=$F$6,210,"")</f>
        <v>210</v>
      </c>
      <c r="B224" s="21">
        <f t="shared" si="1"/>
        <v>1159.919436</v>
      </c>
      <c r="C224" s="21">
        <f t="shared" si="5"/>
        <v>100.1350414</v>
      </c>
      <c r="D224" s="21">
        <f t="shared" si="2"/>
        <v>1059.784395</v>
      </c>
      <c r="E224" s="21">
        <f t="shared" si="6"/>
        <v>33272.2298</v>
      </c>
      <c r="F224" s="21">
        <f t="shared" si="3"/>
        <v>0</v>
      </c>
      <c r="G224" s="21">
        <f t="shared" si="4"/>
        <v>1159.919436</v>
      </c>
    </row>
    <row r="225">
      <c r="A225" s="20">
        <f>IF(211&lt;=$F$6,211,"")</f>
        <v>211</v>
      </c>
      <c r="B225" s="21">
        <f t="shared" si="1"/>
        <v>1159.919436</v>
      </c>
      <c r="C225" s="21">
        <f t="shared" si="5"/>
        <v>97.04400357</v>
      </c>
      <c r="D225" s="21">
        <f t="shared" si="2"/>
        <v>1062.875432</v>
      </c>
      <c r="E225" s="21">
        <f t="shared" si="6"/>
        <v>32209.35436</v>
      </c>
      <c r="F225" s="21">
        <f t="shared" si="3"/>
        <v>0</v>
      </c>
      <c r="G225" s="21">
        <f t="shared" si="4"/>
        <v>1159.919436</v>
      </c>
    </row>
    <row r="226">
      <c r="A226" s="20">
        <f>IF(212&lt;=$F$6,212,"")</f>
        <v>212</v>
      </c>
      <c r="B226" s="21">
        <f t="shared" si="1"/>
        <v>1159.919436</v>
      </c>
      <c r="C226" s="21">
        <f t="shared" si="5"/>
        <v>93.94395022</v>
      </c>
      <c r="D226" s="21">
        <f t="shared" si="2"/>
        <v>1065.975486</v>
      </c>
      <c r="E226" s="21">
        <f t="shared" si="6"/>
        <v>31143.37888</v>
      </c>
      <c r="F226" s="21">
        <f t="shared" si="3"/>
        <v>0</v>
      </c>
      <c r="G226" s="21">
        <f t="shared" si="4"/>
        <v>1159.919436</v>
      </c>
    </row>
    <row r="227">
      <c r="A227" s="20">
        <f>IF(213&lt;=$F$6,213,"")</f>
        <v>213</v>
      </c>
      <c r="B227" s="21">
        <f t="shared" si="1"/>
        <v>1159.919436</v>
      </c>
      <c r="C227" s="21">
        <f t="shared" si="5"/>
        <v>90.83485506</v>
      </c>
      <c r="D227" s="21">
        <f t="shared" si="2"/>
        <v>1069.084581</v>
      </c>
      <c r="E227" s="21">
        <f t="shared" si="6"/>
        <v>30074.2943</v>
      </c>
      <c r="F227" s="21">
        <f t="shared" si="3"/>
        <v>0</v>
      </c>
      <c r="G227" s="21">
        <f t="shared" si="4"/>
        <v>1159.919436</v>
      </c>
    </row>
    <row r="228">
      <c r="A228" s="20">
        <f>IF(214&lt;=$F$6,214,"")</f>
        <v>214</v>
      </c>
      <c r="B228" s="21">
        <f t="shared" si="1"/>
        <v>1159.919436</v>
      </c>
      <c r="C228" s="21">
        <f t="shared" si="5"/>
        <v>87.7166917</v>
      </c>
      <c r="D228" s="21">
        <f t="shared" si="2"/>
        <v>1072.202744</v>
      </c>
      <c r="E228" s="21">
        <f t="shared" si="6"/>
        <v>29002.09155</v>
      </c>
      <c r="F228" s="21">
        <f t="shared" si="3"/>
        <v>0</v>
      </c>
      <c r="G228" s="21">
        <f t="shared" si="4"/>
        <v>1159.919436</v>
      </c>
    </row>
    <row r="229">
      <c r="A229" s="20">
        <f>IF(215&lt;=$F$6,215,"")</f>
        <v>215</v>
      </c>
      <c r="B229" s="21">
        <f t="shared" si="1"/>
        <v>1159.919436</v>
      </c>
      <c r="C229" s="21">
        <f t="shared" si="5"/>
        <v>84.58943369</v>
      </c>
      <c r="D229" s="21">
        <f t="shared" si="2"/>
        <v>1075.330002</v>
      </c>
      <c r="E229" s="21">
        <f t="shared" si="6"/>
        <v>27926.76155</v>
      </c>
      <c r="F229" s="21">
        <f t="shared" si="3"/>
        <v>0</v>
      </c>
      <c r="G229" s="21">
        <f t="shared" si="4"/>
        <v>1159.919436</v>
      </c>
    </row>
    <row r="230">
      <c r="A230" s="20">
        <f>IF(216&lt;=$F$6,216,"")</f>
        <v>216</v>
      </c>
      <c r="B230" s="21">
        <f t="shared" si="1"/>
        <v>1159.919436</v>
      </c>
      <c r="C230" s="21">
        <f t="shared" si="5"/>
        <v>81.45305452</v>
      </c>
      <c r="D230" s="21">
        <f t="shared" si="2"/>
        <v>1078.466381</v>
      </c>
      <c r="E230" s="21">
        <f t="shared" si="6"/>
        <v>26848.29517</v>
      </c>
      <c r="F230" s="21">
        <f t="shared" si="3"/>
        <v>0</v>
      </c>
      <c r="G230" s="21">
        <f t="shared" si="4"/>
        <v>1159.919436</v>
      </c>
    </row>
    <row r="231">
      <c r="A231" s="20">
        <f>IF(217&lt;=$F$6,217,"")</f>
        <v>217</v>
      </c>
      <c r="B231" s="21">
        <f t="shared" si="1"/>
        <v>1159.919436</v>
      </c>
      <c r="C231" s="21">
        <f t="shared" si="5"/>
        <v>78.30752757</v>
      </c>
      <c r="D231" s="21">
        <f t="shared" si="2"/>
        <v>1081.611908</v>
      </c>
      <c r="E231" s="21">
        <f t="shared" si="6"/>
        <v>25766.68326</v>
      </c>
      <c r="F231" s="21">
        <f t="shared" si="3"/>
        <v>0</v>
      </c>
      <c r="G231" s="21">
        <f t="shared" si="4"/>
        <v>1159.919436</v>
      </c>
    </row>
    <row r="232">
      <c r="A232" s="20">
        <f>IF(218&lt;=$F$6,218,"")</f>
        <v>218</v>
      </c>
      <c r="B232" s="21">
        <f t="shared" si="1"/>
        <v>1159.919436</v>
      </c>
      <c r="C232" s="21">
        <f t="shared" si="5"/>
        <v>75.15282617</v>
      </c>
      <c r="D232" s="21">
        <f t="shared" si="2"/>
        <v>1084.76661</v>
      </c>
      <c r="E232" s="21">
        <f t="shared" si="6"/>
        <v>24681.91665</v>
      </c>
      <c r="F232" s="21">
        <f t="shared" si="3"/>
        <v>0</v>
      </c>
      <c r="G232" s="21">
        <f t="shared" si="4"/>
        <v>1159.919436</v>
      </c>
    </row>
    <row r="233">
      <c r="A233" s="20">
        <f>IF(219&lt;=$F$6,219,"")</f>
        <v>219</v>
      </c>
      <c r="B233" s="21">
        <f t="shared" si="1"/>
        <v>1159.919436</v>
      </c>
      <c r="C233" s="21">
        <f t="shared" si="5"/>
        <v>71.98892356</v>
      </c>
      <c r="D233" s="21">
        <f t="shared" si="2"/>
        <v>1087.930512</v>
      </c>
      <c r="E233" s="21">
        <f t="shared" si="6"/>
        <v>23593.98614</v>
      </c>
      <c r="F233" s="21">
        <f t="shared" si="3"/>
        <v>0</v>
      </c>
      <c r="G233" s="21">
        <f t="shared" si="4"/>
        <v>1159.919436</v>
      </c>
    </row>
    <row r="234">
      <c r="A234" s="20">
        <f>IF(220&lt;=$F$6,220,"")</f>
        <v>220</v>
      </c>
      <c r="B234" s="21">
        <f t="shared" si="1"/>
        <v>1159.919436</v>
      </c>
      <c r="C234" s="21">
        <f t="shared" si="5"/>
        <v>68.8157929</v>
      </c>
      <c r="D234" s="21">
        <f t="shared" si="2"/>
        <v>1091.103643</v>
      </c>
      <c r="E234" s="21">
        <f t="shared" si="6"/>
        <v>22502.88249</v>
      </c>
      <c r="F234" s="21">
        <f t="shared" si="3"/>
        <v>0</v>
      </c>
      <c r="G234" s="21">
        <f t="shared" si="4"/>
        <v>1159.919436</v>
      </c>
    </row>
    <row r="235">
      <c r="A235" s="20">
        <f>IF(221&lt;=$F$6,221,"")</f>
        <v>221</v>
      </c>
      <c r="B235" s="21">
        <f t="shared" si="1"/>
        <v>1159.919436</v>
      </c>
      <c r="C235" s="21">
        <f t="shared" si="5"/>
        <v>65.63340728</v>
      </c>
      <c r="D235" s="21">
        <f t="shared" si="2"/>
        <v>1094.286029</v>
      </c>
      <c r="E235" s="21">
        <f t="shared" si="6"/>
        <v>21408.59647</v>
      </c>
      <c r="F235" s="21">
        <f t="shared" si="3"/>
        <v>0</v>
      </c>
      <c r="G235" s="21">
        <f t="shared" si="4"/>
        <v>1159.919436</v>
      </c>
    </row>
    <row r="236">
      <c r="A236" s="20">
        <f>IF(222&lt;=$F$6,222,"")</f>
        <v>222</v>
      </c>
      <c r="B236" s="21">
        <f t="shared" si="1"/>
        <v>1159.919436</v>
      </c>
      <c r="C236" s="21">
        <f t="shared" si="5"/>
        <v>62.44173969</v>
      </c>
      <c r="D236" s="21">
        <f t="shared" si="2"/>
        <v>1097.477696</v>
      </c>
      <c r="E236" s="21">
        <f t="shared" si="6"/>
        <v>20311.11877</v>
      </c>
      <c r="F236" s="21">
        <f t="shared" si="3"/>
        <v>0</v>
      </c>
      <c r="G236" s="21">
        <f t="shared" si="4"/>
        <v>1159.919436</v>
      </c>
    </row>
    <row r="237">
      <c r="A237" s="20">
        <f>IF(223&lt;=$F$6,223,"")</f>
        <v>223</v>
      </c>
      <c r="B237" s="21">
        <f t="shared" si="1"/>
        <v>1159.919436</v>
      </c>
      <c r="C237" s="21">
        <f t="shared" si="5"/>
        <v>59.24076308</v>
      </c>
      <c r="D237" s="21">
        <f t="shared" si="2"/>
        <v>1100.678673</v>
      </c>
      <c r="E237" s="21">
        <f t="shared" si="6"/>
        <v>19210.4401</v>
      </c>
      <c r="F237" s="21">
        <f t="shared" si="3"/>
        <v>0</v>
      </c>
      <c r="G237" s="21">
        <f t="shared" si="4"/>
        <v>1159.919436</v>
      </c>
    </row>
    <row r="238">
      <c r="A238" s="20">
        <f>IF(224&lt;=$F$6,224,"")</f>
        <v>224</v>
      </c>
      <c r="B238" s="21">
        <f t="shared" si="1"/>
        <v>1159.919436</v>
      </c>
      <c r="C238" s="21">
        <f t="shared" si="5"/>
        <v>56.03045028</v>
      </c>
      <c r="D238" s="21">
        <f t="shared" si="2"/>
        <v>1103.888986</v>
      </c>
      <c r="E238" s="21">
        <f t="shared" si="6"/>
        <v>18106.55111</v>
      </c>
      <c r="F238" s="21">
        <f t="shared" si="3"/>
        <v>0</v>
      </c>
      <c r="G238" s="21">
        <f t="shared" si="4"/>
        <v>1159.919436</v>
      </c>
    </row>
    <row r="239">
      <c r="A239" s="20">
        <f>IF(225&lt;=$F$6,225,"")</f>
        <v>225</v>
      </c>
      <c r="B239" s="21">
        <f t="shared" si="1"/>
        <v>1159.919436</v>
      </c>
      <c r="C239" s="21">
        <f t="shared" si="5"/>
        <v>52.81077407</v>
      </c>
      <c r="D239" s="21">
        <f t="shared" si="2"/>
        <v>1107.108662</v>
      </c>
      <c r="E239" s="21">
        <f t="shared" si="6"/>
        <v>16999.44245</v>
      </c>
      <c r="F239" s="21">
        <f t="shared" si="3"/>
        <v>0</v>
      </c>
      <c r="G239" s="21">
        <f t="shared" si="4"/>
        <v>1159.919436</v>
      </c>
    </row>
    <row r="240">
      <c r="A240" s="20">
        <f>IF(226&lt;=$F$6,226,"")</f>
        <v>226</v>
      </c>
      <c r="B240" s="21">
        <f t="shared" si="1"/>
        <v>1159.919436</v>
      </c>
      <c r="C240" s="21">
        <f t="shared" si="5"/>
        <v>49.58170714</v>
      </c>
      <c r="D240" s="21">
        <f t="shared" si="2"/>
        <v>1110.337729</v>
      </c>
      <c r="E240" s="21">
        <f t="shared" si="6"/>
        <v>15889.10472</v>
      </c>
      <c r="F240" s="21">
        <f t="shared" si="3"/>
        <v>0</v>
      </c>
      <c r="G240" s="21">
        <f t="shared" si="4"/>
        <v>1159.919436</v>
      </c>
    </row>
    <row r="241">
      <c r="A241" s="20">
        <f>IF(227&lt;=$F$6,227,"")</f>
        <v>227</v>
      </c>
      <c r="B241" s="21">
        <f t="shared" si="1"/>
        <v>1159.919436</v>
      </c>
      <c r="C241" s="21">
        <f t="shared" si="5"/>
        <v>46.3432221</v>
      </c>
      <c r="D241" s="21">
        <f t="shared" si="2"/>
        <v>1113.576214</v>
      </c>
      <c r="E241" s="21">
        <f t="shared" si="6"/>
        <v>14775.52851</v>
      </c>
      <c r="F241" s="21">
        <f t="shared" si="3"/>
        <v>0</v>
      </c>
      <c r="G241" s="21">
        <f t="shared" si="4"/>
        <v>1159.919436</v>
      </c>
    </row>
    <row r="242">
      <c r="A242" s="20">
        <f>IF(228&lt;=$F$6,228,"")</f>
        <v>228</v>
      </c>
      <c r="B242" s="21">
        <f t="shared" si="1"/>
        <v>1159.919436</v>
      </c>
      <c r="C242" s="21">
        <f t="shared" si="5"/>
        <v>43.09529148</v>
      </c>
      <c r="D242" s="21">
        <f t="shared" si="2"/>
        <v>1116.824144</v>
      </c>
      <c r="E242" s="21">
        <f t="shared" si="6"/>
        <v>13658.70436</v>
      </c>
      <c r="F242" s="21">
        <f t="shared" si="3"/>
        <v>0</v>
      </c>
      <c r="G242" s="21">
        <f t="shared" si="4"/>
        <v>1159.919436</v>
      </c>
    </row>
    <row r="243">
      <c r="A243" s="20">
        <f>IF(229&lt;=$F$6,229,"")</f>
        <v>229</v>
      </c>
      <c r="B243" s="21">
        <f t="shared" si="1"/>
        <v>1159.919436</v>
      </c>
      <c r="C243" s="21">
        <f t="shared" si="5"/>
        <v>39.83788772</v>
      </c>
      <c r="D243" s="21">
        <f t="shared" si="2"/>
        <v>1120.081548</v>
      </c>
      <c r="E243" s="21">
        <f t="shared" si="6"/>
        <v>12538.62281</v>
      </c>
      <c r="F243" s="21">
        <f t="shared" si="3"/>
        <v>0</v>
      </c>
      <c r="G243" s="21">
        <f t="shared" si="4"/>
        <v>1159.919436</v>
      </c>
    </row>
    <row r="244">
      <c r="A244" s="20">
        <f>IF(230&lt;=$F$6,230,"")</f>
        <v>230</v>
      </c>
      <c r="B244" s="21">
        <f t="shared" si="1"/>
        <v>1159.919436</v>
      </c>
      <c r="C244" s="21">
        <f t="shared" si="5"/>
        <v>36.57098321</v>
      </c>
      <c r="D244" s="21">
        <f t="shared" si="2"/>
        <v>1123.348453</v>
      </c>
      <c r="E244" s="21">
        <f t="shared" si="6"/>
        <v>11415.27436</v>
      </c>
      <c r="F244" s="21">
        <f t="shared" si="3"/>
        <v>0</v>
      </c>
      <c r="G244" s="21">
        <f t="shared" si="4"/>
        <v>1159.919436</v>
      </c>
    </row>
    <row r="245">
      <c r="A245" s="20">
        <f>IF(231&lt;=$F$6,231,"")</f>
        <v>231</v>
      </c>
      <c r="B245" s="21">
        <f t="shared" si="1"/>
        <v>1159.919436</v>
      </c>
      <c r="C245" s="21">
        <f t="shared" si="5"/>
        <v>33.29455022</v>
      </c>
      <c r="D245" s="21">
        <f t="shared" si="2"/>
        <v>1126.624886</v>
      </c>
      <c r="E245" s="21">
        <f t="shared" si="6"/>
        <v>10288.64948</v>
      </c>
      <c r="F245" s="21">
        <f t="shared" si="3"/>
        <v>0</v>
      </c>
      <c r="G245" s="21">
        <f t="shared" si="4"/>
        <v>1159.919436</v>
      </c>
    </row>
    <row r="246">
      <c r="A246" s="20">
        <f>IF(232&lt;=$F$6,232,"")</f>
        <v>232</v>
      </c>
      <c r="B246" s="21">
        <f t="shared" si="1"/>
        <v>1159.919436</v>
      </c>
      <c r="C246" s="21">
        <f t="shared" si="5"/>
        <v>30.00856097</v>
      </c>
      <c r="D246" s="21">
        <f t="shared" si="2"/>
        <v>1129.910875</v>
      </c>
      <c r="E246" s="21">
        <f t="shared" si="6"/>
        <v>9158.7386</v>
      </c>
      <c r="F246" s="21">
        <f t="shared" si="3"/>
        <v>0</v>
      </c>
      <c r="G246" s="21">
        <f t="shared" si="4"/>
        <v>1159.919436</v>
      </c>
    </row>
    <row r="247">
      <c r="A247" s="20">
        <f>IF(233&lt;=$F$6,233,"")</f>
        <v>233</v>
      </c>
      <c r="B247" s="21">
        <f t="shared" si="1"/>
        <v>1159.919436</v>
      </c>
      <c r="C247" s="21">
        <f t="shared" si="5"/>
        <v>26.71298758</v>
      </c>
      <c r="D247" s="21">
        <f t="shared" si="2"/>
        <v>1133.206448</v>
      </c>
      <c r="E247" s="21">
        <f t="shared" si="6"/>
        <v>8025.532152</v>
      </c>
      <c r="F247" s="21">
        <f t="shared" si="3"/>
        <v>0</v>
      </c>
      <c r="G247" s="21">
        <f t="shared" si="4"/>
        <v>1159.919436</v>
      </c>
    </row>
    <row r="248">
      <c r="A248" s="20">
        <f>IF(234&lt;=$F$6,234,"")</f>
        <v>234</v>
      </c>
      <c r="B248" s="21">
        <f t="shared" si="1"/>
        <v>1159.919436</v>
      </c>
      <c r="C248" s="21">
        <f t="shared" si="5"/>
        <v>23.40780211</v>
      </c>
      <c r="D248" s="21">
        <f t="shared" si="2"/>
        <v>1136.511634</v>
      </c>
      <c r="E248" s="21">
        <f t="shared" si="6"/>
        <v>6889.020518</v>
      </c>
      <c r="F248" s="21">
        <f t="shared" si="3"/>
        <v>0</v>
      </c>
      <c r="G248" s="21">
        <f t="shared" si="4"/>
        <v>1159.919436</v>
      </c>
    </row>
    <row r="249">
      <c r="A249" s="20">
        <f>IF(235&lt;=$F$6,235,"")</f>
        <v>235</v>
      </c>
      <c r="B249" s="21">
        <f t="shared" si="1"/>
        <v>1159.919436</v>
      </c>
      <c r="C249" s="21">
        <f t="shared" si="5"/>
        <v>20.09297651</v>
      </c>
      <c r="D249" s="21">
        <f t="shared" si="2"/>
        <v>1139.826459</v>
      </c>
      <c r="E249" s="21">
        <f t="shared" si="6"/>
        <v>5749.194058</v>
      </c>
      <c r="F249" s="21">
        <f t="shared" si="3"/>
        <v>0</v>
      </c>
      <c r="G249" s="21">
        <f t="shared" si="4"/>
        <v>1159.919436</v>
      </c>
    </row>
    <row r="250">
      <c r="A250" s="20">
        <f>IF(236&lt;=$F$6,236,"")</f>
        <v>236</v>
      </c>
      <c r="B250" s="21">
        <f t="shared" si="1"/>
        <v>1159.919436</v>
      </c>
      <c r="C250" s="21">
        <f t="shared" si="5"/>
        <v>16.76848267</v>
      </c>
      <c r="D250" s="21">
        <f t="shared" si="2"/>
        <v>1143.150953</v>
      </c>
      <c r="E250" s="21">
        <f t="shared" si="6"/>
        <v>4606.043105</v>
      </c>
      <c r="F250" s="21">
        <f t="shared" si="3"/>
        <v>0</v>
      </c>
      <c r="G250" s="21">
        <f t="shared" si="4"/>
        <v>1159.919436</v>
      </c>
    </row>
    <row r="251">
      <c r="A251" s="20">
        <f>IF(237&lt;=$F$6,237,"")</f>
        <v>237</v>
      </c>
      <c r="B251" s="21">
        <f t="shared" si="1"/>
        <v>1159.919436</v>
      </c>
      <c r="C251" s="21">
        <f t="shared" si="5"/>
        <v>13.43429239</v>
      </c>
      <c r="D251" s="21">
        <f t="shared" si="2"/>
        <v>1146.485144</v>
      </c>
      <c r="E251" s="21">
        <f t="shared" si="6"/>
        <v>3459.557962</v>
      </c>
      <c r="F251" s="21">
        <f t="shared" si="3"/>
        <v>0</v>
      </c>
      <c r="G251" s="21">
        <f t="shared" si="4"/>
        <v>1159.919436</v>
      </c>
    </row>
    <row r="252">
      <c r="A252" s="20">
        <f>IF(238&lt;=$F$6,238,"")</f>
        <v>238</v>
      </c>
      <c r="B252" s="21">
        <f t="shared" si="1"/>
        <v>1159.919436</v>
      </c>
      <c r="C252" s="21">
        <f t="shared" si="5"/>
        <v>10.09037739</v>
      </c>
      <c r="D252" s="21">
        <f t="shared" si="2"/>
        <v>1149.829059</v>
      </c>
      <c r="E252" s="21">
        <f t="shared" si="6"/>
        <v>2309.728903</v>
      </c>
      <c r="F252" s="21">
        <f t="shared" si="3"/>
        <v>0</v>
      </c>
      <c r="G252" s="21">
        <f t="shared" si="4"/>
        <v>1159.919436</v>
      </c>
    </row>
    <row r="253">
      <c r="A253" s="20">
        <f>IF(239&lt;=$F$6,239,"")</f>
        <v>239</v>
      </c>
      <c r="B253" s="21">
        <f t="shared" si="1"/>
        <v>1159.919436</v>
      </c>
      <c r="C253" s="21">
        <f t="shared" si="5"/>
        <v>6.7367093</v>
      </c>
      <c r="D253" s="21">
        <f t="shared" si="2"/>
        <v>1153.182727</v>
      </c>
      <c r="E253" s="21">
        <f t="shared" si="6"/>
        <v>1156.546176</v>
      </c>
      <c r="F253" s="21">
        <f t="shared" si="3"/>
        <v>0</v>
      </c>
      <c r="G253" s="21">
        <f t="shared" si="4"/>
        <v>1159.919436</v>
      </c>
    </row>
    <row r="254">
      <c r="A254" s="20">
        <f>IF(240&lt;=$F$6,240,"")</f>
        <v>240</v>
      </c>
      <c r="B254" s="21">
        <f t="shared" si="1"/>
        <v>1159.919436</v>
      </c>
      <c r="C254" s="21">
        <f t="shared" si="5"/>
        <v>3.373259681</v>
      </c>
      <c r="D254" s="21">
        <f t="shared" si="2"/>
        <v>1156.546176</v>
      </c>
      <c r="E254" s="21">
        <f t="shared" si="6"/>
        <v>0.000000001189164323</v>
      </c>
      <c r="F254" s="21">
        <f t="shared" si="3"/>
        <v>0</v>
      </c>
      <c r="G254" s="21">
        <f t="shared" si="4"/>
        <v>1159.919436</v>
      </c>
    </row>
    <row r="255">
      <c r="A255" s="20" t="str">
        <f>IF(241&lt;=$F$6,241,"")</f>
        <v/>
      </c>
      <c r="B255" s="21" t="str">
        <f t="shared" si="1"/>
        <v/>
      </c>
      <c r="C255" s="21" t="str">
        <f t="shared" si="5"/>
        <v/>
      </c>
      <c r="D255" s="21" t="str">
        <f t="shared" si="2"/>
        <v/>
      </c>
      <c r="E255" s="21" t="str">
        <f t="shared" si="6"/>
        <v/>
      </c>
      <c r="F255" s="21" t="str">
        <f t="shared" si="3"/>
        <v/>
      </c>
      <c r="G255" s="21" t="str">
        <f t="shared" si="4"/>
        <v/>
      </c>
    </row>
    <row r="256">
      <c r="A256" s="20" t="str">
        <f>IF(242&lt;=$F$6,242,"")</f>
        <v/>
      </c>
      <c r="B256" s="21" t="str">
        <f t="shared" si="1"/>
        <v/>
      </c>
      <c r="C256" s="21" t="str">
        <f t="shared" si="5"/>
        <v/>
      </c>
      <c r="D256" s="21" t="str">
        <f t="shared" si="2"/>
        <v/>
      </c>
      <c r="E256" s="21" t="str">
        <f t="shared" si="6"/>
        <v/>
      </c>
      <c r="F256" s="21" t="str">
        <f t="shared" si="3"/>
        <v/>
      </c>
      <c r="G256" s="21" t="str">
        <f t="shared" si="4"/>
        <v/>
      </c>
    </row>
    <row r="257">
      <c r="A257" s="20" t="str">
        <f>IF(243&lt;=$F$6,243,"")</f>
        <v/>
      </c>
      <c r="B257" s="21" t="str">
        <f t="shared" si="1"/>
        <v/>
      </c>
      <c r="C257" s="21" t="str">
        <f t="shared" si="5"/>
        <v/>
      </c>
      <c r="D257" s="21" t="str">
        <f t="shared" si="2"/>
        <v/>
      </c>
      <c r="E257" s="21" t="str">
        <f t="shared" si="6"/>
        <v/>
      </c>
      <c r="F257" s="21" t="str">
        <f t="shared" si="3"/>
        <v/>
      </c>
      <c r="G257" s="21" t="str">
        <f t="shared" si="4"/>
        <v/>
      </c>
    </row>
    <row r="258">
      <c r="A258" s="20" t="str">
        <f>IF(244&lt;=$F$6,244,"")</f>
        <v/>
      </c>
      <c r="B258" s="21" t="str">
        <f t="shared" si="1"/>
        <v/>
      </c>
      <c r="C258" s="21" t="str">
        <f t="shared" si="5"/>
        <v/>
      </c>
      <c r="D258" s="21" t="str">
        <f t="shared" si="2"/>
        <v/>
      </c>
      <c r="E258" s="21" t="str">
        <f t="shared" si="6"/>
        <v/>
      </c>
      <c r="F258" s="21" t="str">
        <f t="shared" si="3"/>
        <v/>
      </c>
      <c r="G258" s="21" t="str">
        <f t="shared" si="4"/>
        <v/>
      </c>
    </row>
    <row r="259">
      <c r="A259" s="20" t="str">
        <f>IF(245&lt;=$F$6,245,"")</f>
        <v/>
      </c>
      <c r="B259" s="21" t="str">
        <f t="shared" si="1"/>
        <v/>
      </c>
      <c r="C259" s="21" t="str">
        <f t="shared" si="5"/>
        <v/>
      </c>
      <c r="D259" s="21" t="str">
        <f t="shared" si="2"/>
        <v/>
      </c>
      <c r="E259" s="21" t="str">
        <f t="shared" si="6"/>
        <v/>
      </c>
      <c r="F259" s="21" t="str">
        <f t="shared" si="3"/>
        <v/>
      </c>
      <c r="G259" s="21" t="str">
        <f t="shared" si="4"/>
        <v/>
      </c>
    </row>
    <row r="260">
      <c r="A260" s="20" t="str">
        <f>IF(246&lt;=$F$6,246,"")</f>
        <v/>
      </c>
      <c r="B260" s="21" t="str">
        <f t="shared" si="1"/>
        <v/>
      </c>
      <c r="C260" s="21" t="str">
        <f t="shared" si="5"/>
        <v/>
      </c>
      <c r="D260" s="21" t="str">
        <f t="shared" si="2"/>
        <v/>
      </c>
      <c r="E260" s="21" t="str">
        <f t="shared" si="6"/>
        <v/>
      </c>
      <c r="F260" s="21" t="str">
        <f t="shared" si="3"/>
        <v/>
      </c>
      <c r="G260" s="21" t="str">
        <f t="shared" si="4"/>
        <v/>
      </c>
    </row>
    <row r="261">
      <c r="A261" s="20" t="str">
        <f>IF(247&lt;=$F$6,247,"")</f>
        <v/>
      </c>
      <c r="B261" s="21" t="str">
        <f t="shared" si="1"/>
        <v/>
      </c>
      <c r="C261" s="21" t="str">
        <f t="shared" si="5"/>
        <v/>
      </c>
      <c r="D261" s="21" t="str">
        <f t="shared" si="2"/>
        <v/>
      </c>
      <c r="E261" s="21" t="str">
        <f t="shared" si="6"/>
        <v/>
      </c>
      <c r="F261" s="21" t="str">
        <f t="shared" si="3"/>
        <v/>
      </c>
      <c r="G261" s="21" t="str">
        <f t="shared" si="4"/>
        <v/>
      </c>
    </row>
    <row r="262">
      <c r="A262" s="20" t="str">
        <f>IF(248&lt;=$F$6,248,"")</f>
        <v/>
      </c>
      <c r="B262" s="21" t="str">
        <f t="shared" si="1"/>
        <v/>
      </c>
      <c r="C262" s="21" t="str">
        <f t="shared" si="5"/>
        <v/>
      </c>
      <c r="D262" s="21" t="str">
        <f t="shared" si="2"/>
        <v/>
      </c>
      <c r="E262" s="21" t="str">
        <f t="shared" si="6"/>
        <v/>
      </c>
      <c r="F262" s="21" t="str">
        <f t="shared" si="3"/>
        <v/>
      </c>
      <c r="G262" s="21" t="str">
        <f t="shared" si="4"/>
        <v/>
      </c>
    </row>
    <row r="263">
      <c r="A263" s="20" t="str">
        <f>IF(249&lt;=$F$6,249,"")</f>
        <v/>
      </c>
      <c r="B263" s="21" t="str">
        <f t="shared" si="1"/>
        <v/>
      </c>
      <c r="C263" s="21" t="str">
        <f t="shared" si="5"/>
        <v/>
      </c>
      <c r="D263" s="21" t="str">
        <f t="shared" si="2"/>
        <v/>
      </c>
      <c r="E263" s="21" t="str">
        <f t="shared" si="6"/>
        <v/>
      </c>
      <c r="F263" s="21" t="str">
        <f t="shared" si="3"/>
        <v/>
      </c>
      <c r="G263" s="21" t="str">
        <f t="shared" si="4"/>
        <v/>
      </c>
    </row>
    <row r="264">
      <c r="A264" s="20" t="str">
        <f>IF(250&lt;=$F$6,250,"")</f>
        <v/>
      </c>
      <c r="B264" s="21" t="str">
        <f t="shared" si="1"/>
        <v/>
      </c>
      <c r="C264" s="21" t="str">
        <f t="shared" si="5"/>
        <v/>
      </c>
      <c r="D264" s="21" t="str">
        <f t="shared" si="2"/>
        <v/>
      </c>
      <c r="E264" s="21" t="str">
        <f t="shared" si="6"/>
        <v/>
      </c>
      <c r="F264" s="21" t="str">
        <f t="shared" si="3"/>
        <v/>
      </c>
      <c r="G264" s="21" t="str">
        <f t="shared" si="4"/>
        <v/>
      </c>
    </row>
    <row r="265">
      <c r="A265" s="20" t="str">
        <f>IF(251&lt;=$F$6,251,"")</f>
        <v/>
      </c>
      <c r="B265" s="21" t="str">
        <f t="shared" si="1"/>
        <v/>
      </c>
      <c r="C265" s="21" t="str">
        <f t="shared" si="5"/>
        <v/>
      </c>
      <c r="D265" s="21" t="str">
        <f t="shared" si="2"/>
        <v/>
      </c>
      <c r="E265" s="21" t="str">
        <f t="shared" si="6"/>
        <v/>
      </c>
      <c r="F265" s="21" t="str">
        <f t="shared" si="3"/>
        <v/>
      </c>
      <c r="G265" s="21" t="str">
        <f t="shared" si="4"/>
        <v/>
      </c>
    </row>
    <row r="266">
      <c r="A266" s="20" t="str">
        <f>IF(252&lt;=$F$6,252,"")</f>
        <v/>
      </c>
      <c r="B266" s="21" t="str">
        <f t="shared" si="1"/>
        <v/>
      </c>
      <c r="C266" s="21" t="str">
        <f t="shared" si="5"/>
        <v/>
      </c>
      <c r="D266" s="21" t="str">
        <f t="shared" si="2"/>
        <v/>
      </c>
      <c r="E266" s="21" t="str">
        <f t="shared" si="6"/>
        <v/>
      </c>
      <c r="F266" s="21" t="str">
        <f t="shared" si="3"/>
        <v/>
      </c>
      <c r="G266" s="21" t="str">
        <f t="shared" si="4"/>
        <v/>
      </c>
    </row>
    <row r="267">
      <c r="A267" s="20" t="str">
        <f>IF(253&lt;=$F$6,253,"")</f>
        <v/>
      </c>
      <c r="B267" s="21" t="str">
        <f t="shared" si="1"/>
        <v/>
      </c>
      <c r="C267" s="21" t="str">
        <f t="shared" si="5"/>
        <v/>
      </c>
      <c r="D267" s="21" t="str">
        <f t="shared" si="2"/>
        <v/>
      </c>
      <c r="E267" s="21" t="str">
        <f t="shared" si="6"/>
        <v/>
      </c>
      <c r="F267" s="21" t="str">
        <f t="shared" si="3"/>
        <v/>
      </c>
      <c r="G267" s="21" t="str">
        <f t="shared" si="4"/>
        <v/>
      </c>
    </row>
    <row r="268">
      <c r="A268" s="20" t="str">
        <f>IF(254&lt;=$F$6,254,"")</f>
        <v/>
      </c>
      <c r="B268" s="21" t="str">
        <f t="shared" si="1"/>
        <v/>
      </c>
      <c r="C268" s="21" t="str">
        <f t="shared" si="5"/>
        <v/>
      </c>
      <c r="D268" s="21" t="str">
        <f t="shared" si="2"/>
        <v/>
      </c>
      <c r="E268" s="21" t="str">
        <f t="shared" si="6"/>
        <v/>
      </c>
      <c r="F268" s="21" t="str">
        <f t="shared" si="3"/>
        <v/>
      </c>
      <c r="G268" s="21" t="str">
        <f t="shared" si="4"/>
        <v/>
      </c>
    </row>
    <row r="269">
      <c r="A269" s="20" t="str">
        <f>IF(255&lt;=$F$6,255,"")</f>
        <v/>
      </c>
      <c r="B269" s="21" t="str">
        <f t="shared" si="1"/>
        <v/>
      </c>
      <c r="C269" s="21" t="str">
        <f t="shared" si="5"/>
        <v/>
      </c>
      <c r="D269" s="21" t="str">
        <f t="shared" si="2"/>
        <v/>
      </c>
      <c r="E269" s="21" t="str">
        <f t="shared" si="6"/>
        <v/>
      </c>
      <c r="F269" s="21" t="str">
        <f t="shared" si="3"/>
        <v/>
      </c>
      <c r="G269" s="21" t="str">
        <f t="shared" si="4"/>
        <v/>
      </c>
    </row>
    <row r="270">
      <c r="A270" s="20" t="str">
        <f>IF(256&lt;=$F$6,256,"")</f>
        <v/>
      </c>
      <c r="B270" s="21" t="str">
        <f t="shared" si="1"/>
        <v/>
      </c>
      <c r="C270" s="21" t="str">
        <f t="shared" si="5"/>
        <v/>
      </c>
      <c r="D270" s="21" t="str">
        <f t="shared" si="2"/>
        <v/>
      </c>
      <c r="E270" s="21" t="str">
        <f t="shared" si="6"/>
        <v/>
      </c>
      <c r="F270" s="21" t="str">
        <f t="shared" si="3"/>
        <v/>
      </c>
      <c r="G270" s="21" t="str">
        <f t="shared" si="4"/>
        <v/>
      </c>
    </row>
    <row r="271">
      <c r="A271" s="20" t="str">
        <f>IF(257&lt;=$F$6,257,"")</f>
        <v/>
      </c>
      <c r="B271" s="21" t="str">
        <f t="shared" si="1"/>
        <v/>
      </c>
      <c r="C271" s="21" t="str">
        <f t="shared" si="5"/>
        <v/>
      </c>
      <c r="D271" s="21" t="str">
        <f t="shared" si="2"/>
        <v/>
      </c>
      <c r="E271" s="21" t="str">
        <f t="shared" si="6"/>
        <v/>
      </c>
      <c r="F271" s="21" t="str">
        <f t="shared" si="3"/>
        <v/>
      </c>
      <c r="G271" s="21" t="str">
        <f t="shared" si="4"/>
        <v/>
      </c>
    </row>
    <row r="272">
      <c r="A272" s="20" t="str">
        <f>IF(258&lt;=$F$6,258,"")</f>
        <v/>
      </c>
      <c r="B272" s="21" t="str">
        <f t="shared" si="1"/>
        <v/>
      </c>
      <c r="C272" s="21" t="str">
        <f t="shared" si="5"/>
        <v/>
      </c>
      <c r="D272" s="21" t="str">
        <f t="shared" si="2"/>
        <v/>
      </c>
      <c r="E272" s="21" t="str">
        <f t="shared" si="6"/>
        <v/>
      </c>
      <c r="F272" s="21" t="str">
        <f t="shared" si="3"/>
        <v/>
      </c>
      <c r="G272" s="21" t="str">
        <f t="shared" si="4"/>
        <v/>
      </c>
    </row>
    <row r="273">
      <c r="A273" s="20" t="str">
        <f>IF(259&lt;=$F$6,259,"")</f>
        <v/>
      </c>
      <c r="B273" s="21" t="str">
        <f t="shared" si="1"/>
        <v/>
      </c>
      <c r="C273" s="21" t="str">
        <f t="shared" si="5"/>
        <v/>
      </c>
      <c r="D273" s="21" t="str">
        <f t="shared" si="2"/>
        <v/>
      </c>
      <c r="E273" s="21" t="str">
        <f t="shared" si="6"/>
        <v/>
      </c>
      <c r="F273" s="21" t="str">
        <f t="shared" si="3"/>
        <v/>
      </c>
      <c r="G273" s="21" t="str">
        <f t="shared" si="4"/>
        <v/>
      </c>
    </row>
    <row r="274">
      <c r="A274" s="20" t="str">
        <f>IF(260&lt;=$F$6,260,"")</f>
        <v/>
      </c>
      <c r="B274" s="21" t="str">
        <f t="shared" si="1"/>
        <v/>
      </c>
      <c r="C274" s="21" t="str">
        <f t="shared" si="5"/>
        <v/>
      </c>
      <c r="D274" s="21" t="str">
        <f t="shared" si="2"/>
        <v/>
      </c>
      <c r="E274" s="21" t="str">
        <f t="shared" si="6"/>
        <v/>
      </c>
      <c r="F274" s="21" t="str">
        <f t="shared" si="3"/>
        <v/>
      </c>
      <c r="G274" s="21" t="str">
        <f t="shared" si="4"/>
        <v/>
      </c>
    </row>
    <row r="275">
      <c r="A275" s="20" t="str">
        <f>IF(261&lt;=$F$6,261,"")</f>
        <v/>
      </c>
      <c r="B275" s="21" t="str">
        <f t="shared" si="1"/>
        <v/>
      </c>
      <c r="C275" s="21" t="str">
        <f t="shared" si="5"/>
        <v/>
      </c>
      <c r="D275" s="21" t="str">
        <f t="shared" si="2"/>
        <v/>
      </c>
      <c r="E275" s="21" t="str">
        <f t="shared" si="6"/>
        <v/>
      </c>
      <c r="F275" s="21" t="str">
        <f t="shared" si="3"/>
        <v/>
      </c>
      <c r="G275" s="21" t="str">
        <f t="shared" si="4"/>
        <v/>
      </c>
    </row>
    <row r="276">
      <c r="A276" s="20" t="str">
        <f>IF(262&lt;=$F$6,262,"")</f>
        <v/>
      </c>
      <c r="B276" s="21" t="str">
        <f t="shared" si="1"/>
        <v/>
      </c>
      <c r="C276" s="21" t="str">
        <f t="shared" si="5"/>
        <v/>
      </c>
      <c r="D276" s="21" t="str">
        <f t="shared" si="2"/>
        <v/>
      </c>
      <c r="E276" s="21" t="str">
        <f t="shared" si="6"/>
        <v/>
      </c>
      <c r="F276" s="21" t="str">
        <f t="shared" si="3"/>
        <v/>
      </c>
      <c r="G276" s="21" t="str">
        <f t="shared" si="4"/>
        <v/>
      </c>
    </row>
    <row r="277">
      <c r="A277" s="20" t="str">
        <f>IF(263&lt;=$F$6,263,"")</f>
        <v/>
      </c>
      <c r="B277" s="21" t="str">
        <f t="shared" si="1"/>
        <v/>
      </c>
      <c r="C277" s="21" t="str">
        <f t="shared" si="5"/>
        <v/>
      </c>
      <c r="D277" s="21" t="str">
        <f t="shared" si="2"/>
        <v/>
      </c>
      <c r="E277" s="21" t="str">
        <f t="shared" si="6"/>
        <v/>
      </c>
      <c r="F277" s="21" t="str">
        <f t="shared" si="3"/>
        <v/>
      </c>
      <c r="G277" s="21" t="str">
        <f t="shared" si="4"/>
        <v/>
      </c>
    </row>
    <row r="278">
      <c r="A278" s="20" t="str">
        <f>IF(264&lt;=$F$6,264,"")</f>
        <v/>
      </c>
      <c r="B278" s="21" t="str">
        <f t="shared" si="1"/>
        <v/>
      </c>
      <c r="C278" s="21" t="str">
        <f t="shared" si="5"/>
        <v/>
      </c>
      <c r="D278" s="21" t="str">
        <f t="shared" si="2"/>
        <v/>
      </c>
      <c r="E278" s="21" t="str">
        <f t="shared" si="6"/>
        <v/>
      </c>
      <c r="F278" s="21" t="str">
        <f t="shared" si="3"/>
        <v/>
      </c>
      <c r="G278" s="21" t="str">
        <f t="shared" si="4"/>
        <v/>
      </c>
    </row>
    <row r="279">
      <c r="A279" s="20" t="str">
        <f>IF(265&lt;=$F$6,265,"")</f>
        <v/>
      </c>
      <c r="B279" s="21" t="str">
        <f t="shared" si="1"/>
        <v/>
      </c>
      <c r="C279" s="21" t="str">
        <f t="shared" si="5"/>
        <v/>
      </c>
      <c r="D279" s="21" t="str">
        <f t="shared" si="2"/>
        <v/>
      </c>
      <c r="E279" s="21" t="str">
        <f t="shared" si="6"/>
        <v/>
      </c>
      <c r="F279" s="21" t="str">
        <f t="shared" si="3"/>
        <v/>
      </c>
      <c r="G279" s="21" t="str">
        <f t="shared" si="4"/>
        <v/>
      </c>
    </row>
    <row r="280">
      <c r="A280" s="20" t="str">
        <f>IF(266&lt;=$F$6,266,"")</f>
        <v/>
      </c>
      <c r="B280" s="21" t="str">
        <f t="shared" si="1"/>
        <v/>
      </c>
      <c r="C280" s="21" t="str">
        <f t="shared" si="5"/>
        <v/>
      </c>
      <c r="D280" s="21" t="str">
        <f t="shared" si="2"/>
        <v/>
      </c>
      <c r="E280" s="21" t="str">
        <f t="shared" si="6"/>
        <v/>
      </c>
      <c r="F280" s="21" t="str">
        <f t="shared" si="3"/>
        <v/>
      </c>
      <c r="G280" s="21" t="str">
        <f t="shared" si="4"/>
        <v/>
      </c>
    </row>
    <row r="281">
      <c r="A281" s="20" t="str">
        <f>IF(267&lt;=$F$6,267,"")</f>
        <v/>
      </c>
      <c r="B281" s="21" t="str">
        <f t="shared" si="1"/>
        <v/>
      </c>
      <c r="C281" s="21" t="str">
        <f t="shared" si="5"/>
        <v/>
      </c>
      <c r="D281" s="21" t="str">
        <f t="shared" si="2"/>
        <v/>
      </c>
      <c r="E281" s="21" t="str">
        <f t="shared" si="6"/>
        <v/>
      </c>
      <c r="F281" s="21" t="str">
        <f t="shared" si="3"/>
        <v/>
      </c>
      <c r="G281" s="21" t="str">
        <f t="shared" si="4"/>
        <v/>
      </c>
    </row>
    <row r="282">
      <c r="A282" s="20" t="str">
        <f>IF(268&lt;=$F$6,268,"")</f>
        <v/>
      </c>
      <c r="B282" s="21" t="str">
        <f t="shared" si="1"/>
        <v/>
      </c>
      <c r="C282" s="21" t="str">
        <f t="shared" si="5"/>
        <v/>
      </c>
      <c r="D282" s="21" t="str">
        <f t="shared" si="2"/>
        <v/>
      </c>
      <c r="E282" s="21" t="str">
        <f t="shared" si="6"/>
        <v/>
      </c>
      <c r="F282" s="21" t="str">
        <f t="shared" si="3"/>
        <v/>
      </c>
      <c r="G282" s="21" t="str">
        <f t="shared" si="4"/>
        <v/>
      </c>
    </row>
    <row r="283">
      <c r="A283" s="20" t="str">
        <f>IF(269&lt;=$F$6,269,"")</f>
        <v/>
      </c>
      <c r="B283" s="21" t="str">
        <f t="shared" si="1"/>
        <v/>
      </c>
      <c r="C283" s="21" t="str">
        <f t="shared" si="5"/>
        <v/>
      </c>
      <c r="D283" s="21" t="str">
        <f t="shared" si="2"/>
        <v/>
      </c>
      <c r="E283" s="21" t="str">
        <f t="shared" si="6"/>
        <v/>
      </c>
      <c r="F283" s="21" t="str">
        <f t="shared" si="3"/>
        <v/>
      </c>
      <c r="G283" s="21" t="str">
        <f t="shared" si="4"/>
        <v/>
      </c>
    </row>
    <row r="284">
      <c r="A284" s="20" t="str">
        <f>IF(270&lt;=$F$6,270,"")</f>
        <v/>
      </c>
      <c r="B284" s="21" t="str">
        <f t="shared" si="1"/>
        <v/>
      </c>
      <c r="C284" s="21" t="str">
        <f t="shared" si="5"/>
        <v/>
      </c>
      <c r="D284" s="21" t="str">
        <f t="shared" si="2"/>
        <v/>
      </c>
      <c r="E284" s="21" t="str">
        <f t="shared" si="6"/>
        <v/>
      </c>
      <c r="F284" s="21" t="str">
        <f t="shared" si="3"/>
        <v/>
      </c>
      <c r="G284" s="21" t="str">
        <f t="shared" si="4"/>
        <v/>
      </c>
    </row>
    <row r="285">
      <c r="A285" s="20" t="str">
        <f>IF(271&lt;=$F$6,271,"")</f>
        <v/>
      </c>
      <c r="B285" s="21" t="str">
        <f t="shared" si="1"/>
        <v/>
      </c>
      <c r="C285" s="21" t="str">
        <f t="shared" si="5"/>
        <v/>
      </c>
      <c r="D285" s="21" t="str">
        <f t="shared" si="2"/>
        <v/>
      </c>
      <c r="E285" s="21" t="str">
        <f t="shared" si="6"/>
        <v/>
      </c>
      <c r="F285" s="21" t="str">
        <f t="shared" si="3"/>
        <v/>
      </c>
      <c r="G285" s="21" t="str">
        <f t="shared" si="4"/>
        <v/>
      </c>
    </row>
    <row r="286">
      <c r="A286" s="20" t="str">
        <f>IF(272&lt;=$F$6,272,"")</f>
        <v/>
      </c>
      <c r="B286" s="21" t="str">
        <f t="shared" si="1"/>
        <v/>
      </c>
      <c r="C286" s="21" t="str">
        <f t="shared" si="5"/>
        <v/>
      </c>
      <c r="D286" s="21" t="str">
        <f t="shared" si="2"/>
        <v/>
      </c>
      <c r="E286" s="21" t="str">
        <f t="shared" si="6"/>
        <v/>
      </c>
      <c r="F286" s="21" t="str">
        <f t="shared" si="3"/>
        <v/>
      </c>
      <c r="G286" s="21" t="str">
        <f t="shared" si="4"/>
        <v/>
      </c>
    </row>
    <row r="287">
      <c r="A287" s="20" t="str">
        <f>IF(273&lt;=$F$6,273,"")</f>
        <v/>
      </c>
      <c r="B287" s="21" t="str">
        <f t="shared" si="1"/>
        <v/>
      </c>
      <c r="C287" s="21" t="str">
        <f t="shared" si="5"/>
        <v/>
      </c>
      <c r="D287" s="21" t="str">
        <f t="shared" si="2"/>
        <v/>
      </c>
      <c r="E287" s="21" t="str">
        <f t="shared" si="6"/>
        <v/>
      </c>
      <c r="F287" s="21" t="str">
        <f t="shared" si="3"/>
        <v/>
      </c>
      <c r="G287" s="21" t="str">
        <f t="shared" si="4"/>
        <v/>
      </c>
    </row>
    <row r="288">
      <c r="A288" s="20" t="str">
        <f>IF(274&lt;=$F$6,274,"")</f>
        <v/>
      </c>
      <c r="B288" s="21" t="str">
        <f t="shared" si="1"/>
        <v/>
      </c>
      <c r="C288" s="21" t="str">
        <f t="shared" si="5"/>
        <v/>
      </c>
      <c r="D288" s="21" t="str">
        <f t="shared" si="2"/>
        <v/>
      </c>
      <c r="E288" s="21" t="str">
        <f t="shared" si="6"/>
        <v/>
      </c>
      <c r="F288" s="21" t="str">
        <f t="shared" si="3"/>
        <v/>
      </c>
      <c r="G288" s="21" t="str">
        <f t="shared" si="4"/>
        <v/>
      </c>
    </row>
    <row r="289">
      <c r="A289" s="20" t="str">
        <f>IF(275&lt;=$F$6,275,"")</f>
        <v/>
      </c>
      <c r="B289" s="21" t="str">
        <f t="shared" si="1"/>
        <v/>
      </c>
      <c r="C289" s="21" t="str">
        <f t="shared" si="5"/>
        <v/>
      </c>
      <c r="D289" s="21" t="str">
        <f t="shared" si="2"/>
        <v/>
      </c>
      <c r="E289" s="21" t="str">
        <f t="shared" si="6"/>
        <v/>
      </c>
      <c r="F289" s="21" t="str">
        <f t="shared" si="3"/>
        <v/>
      </c>
      <c r="G289" s="21" t="str">
        <f t="shared" si="4"/>
        <v/>
      </c>
    </row>
    <row r="290">
      <c r="A290" s="20" t="str">
        <f>IF(276&lt;=$F$6,276,"")</f>
        <v/>
      </c>
      <c r="B290" s="21" t="str">
        <f t="shared" si="1"/>
        <v/>
      </c>
      <c r="C290" s="21" t="str">
        <f t="shared" si="5"/>
        <v/>
      </c>
      <c r="D290" s="21" t="str">
        <f t="shared" si="2"/>
        <v/>
      </c>
      <c r="E290" s="21" t="str">
        <f t="shared" si="6"/>
        <v/>
      </c>
      <c r="F290" s="21" t="str">
        <f t="shared" si="3"/>
        <v/>
      </c>
      <c r="G290" s="21" t="str">
        <f t="shared" si="4"/>
        <v/>
      </c>
    </row>
    <row r="291">
      <c r="A291" s="20" t="str">
        <f>IF(277&lt;=$F$6,277,"")</f>
        <v/>
      </c>
      <c r="B291" s="21" t="str">
        <f t="shared" si="1"/>
        <v/>
      </c>
      <c r="C291" s="21" t="str">
        <f t="shared" si="5"/>
        <v/>
      </c>
      <c r="D291" s="21" t="str">
        <f t="shared" si="2"/>
        <v/>
      </c>
      <c r="E291" s="21" t="str">
        <f t="shared" si="6"/>
        <v/>
      </c>
      <c r="F291" s="21" t="str">
        <f t="shared" si="3"/>
        <v/>
      </c>
      <c r="G291" s="21" t="str">
        <f t="shared" si="4"/>
        <v/>
      </c>
    </row>
    <row r="292">
      <c r="A292" s="20" t="str">
        <f>IF(278&lt;=$F$6,278,"")</f>
        <v/>
      </c>
      <c r="B292" s="21" t="str">
        <f t="shared" si="1"/>
        <v/>
      </c>
      <c r="C292" s="21" t="str">
        <f t="shared" si="5"/>
        <v/>
      </c>
      <c r="D292" s="21" t="str">
        <f t="shared" si="2"/>
        <v/>
      </c>
      <c r="E292" s="21" t="str">
        <f t="shared" si="6"/>
        <v/>
      </c>
      <c r="F292" s="21" t="str">
        <f t="shared" si="3"/>
        <v/>
      </c>
      <c r="G292" s="21" t="str">
        <f t="shared" si="4"/>
        <v/>
      </c>
    </row>
    <row r="293">
      <c r="A293" s="20" t="str">
        <f>IF(279&lt;=$F$6,279,"")</f>
        <v/>
      </c>
      <c r="B293" s="21" t="str">
        <f t="shared" si="1"/>
        <v/>
      </c>
      <c r="C293" s="21" t="str">
        <f t="shared" si="5"/>
        <v/>
      </c>
      <c r="D293" s="21" t="str">
        <f t="shared" si="2"/>
        <v/>
      </c>
      <c r="E293" s="21" t="str">
        <f t="shared" si="6"/>
        <v/>
      </c>
      <c r="F293" s="21" t="str">
        <f t="shared" si="3"/>
        <v/>
      </c>
      <c r="G293" s="21" t="str">
        <f t="shared" si="4"/>
        <v/>
      </c>
    </row>
    <row r="294">
      <c r="A294" s="20" t="str">
        <f>IF(280&lt;=$F$6,280,"")</f>
        <v/>
      </c>
      <c r="B294" s="21" t="str">
        <f t="shared" si="1"/>
        <v/>
      </c>
      <c r="C294" s="21" t="str">
        <f t="shared" si="5"/>
        <v/>
      </c>
      <c r="D294" s="21" t="str">
        <f t="shared" si="2"/>
        <v/>
      </c>
      <c r="E294" s="21" t="str">
        <f t="shared" si="6"/>
        <v/>
      </c>
      <c r="F294" s="21" t="str">
        <f t="shared" si="3"/>
        <v/>
      </c>
      <c r="G294" s="21" t="str">
        <f t="shared" si="4"/>
        <v/>
      </c>
    </row>
    <row r="295">
      <c r="A295" s="20" t="str">
        <f>IF(281&lt;=$F$6,281,"")</f>
        <v/>
      </c>
      <c r="B295" s="21" t="str">
        <f t="shared" si="1"/>
        <v/>
      </c>
      <c r="C295" s="21" t="str">
        <f t="shared" si="5"/>
        <v/>
      </c>
      <c r="D295" s="21" t="str">
        <f t="shared" si="2"/>
        <v/>
      </c>
      <c r="E295" s="21" t="str">
        <f t="shared" si="6"/>
        <v/>
      </c>
      <c r="F295" s="21" t="str">
        <f t="shared" si="3"/>
        <v/>
      </c>
      <c r="G295" s="21" t="str">
        <f t="shared" si="4"/>
        <v/>
      </c>
    </row>
    <row r="296">
      <c r="A296" s="20" t="str">
        <f>IF(282&lt;=$F$6,282,"")</f>
        <v/>
      </c>
      <c r="B296" s="21" t="str">
        <f t="shared" si="1"/>
        <v/>
      </c>
      <c r="C296" s="21" t="str">
        <f t="shared" si="5"/>
        <v/>
      </c>
      <c r="D296" s="21" t="str">
        <f t="shared" si="2"/>
        <v/>
      </c>
      <c r="E296" s="21" t="str">
        <f t="shared" si="6"/>
        <v/>
      </c>
      <c r="F296" s="21" t="str">
        <f t="shared" si="3"/>
        <v/>
      </c>
      <c r="G296" s="21" t="str">
        <f t="shared" si="4"/>
        <v/>
      </c>
    </row>
    <row r="297">
      <c r="A297" s="20" t="str">
        <f>IF(283&lt;=$F$6,283,"")</f>
        <v/>
      </c>
      <c r="B297" s="21" t="str">
        <f t="shared" si="1"/>
        <v/>
      </c>
      <c r="C297" s="21" t="str">
        <f t="shared" si="5"/>
        <v/>
      </c>
      <c r="D297" s="21" t="str">
        <f t="shared" si="2"/>
        <v/>
      </c>
      <c r="E297" s="21" t="str">
        <f t="shared" si="6"/>
        <v/>
      </c>
      <c r="F297" s="21" t="str">
        <f t="shared" si="3"/>
        <v/>
      </c>
      <c r="G297" s="21" t="str">
        <f t="shared" si="4"/>
        <v/>
      </c>
    </row>
    <row r="298">
      <c r="A298" s="20" t="str">
        <f>IF(284&lt;=$F$6,284,"")</f>
        <v/>
      </c>
      <c r="B298" s="21" t="str">
        <f t="shared" si="1"/>
        <v/>
      </c>
      <c r="C298" s="21" t="str">
        <f t="shared" si="5"/>
        <v/>
      </c>
      <c r="D298" s="21" t="str">
        <f t="shared" si="2"/>
        <v/>
      </c>
      <c r="E298" s="21" t="str">
        <f t="shared" si="6"/>
        <v/>
      </c>
      <c r="F298" s="21" t="str">
        <f t="shared" si="3"/>
        <v/>
      </c>
      <c r="G298" s="21" t="str">
        <f t="shared" si="4"/>
        <v/>
      </c>
    </row>
    <row r="299">
      <c r="A299" s="20" t="str">
        <f>IF(285&lt;=$F$6,285,"")</f>
        <v/>
      </c>
      <c r="B299" s="21" t="str">
        <f t="shared" si="1"/>
        <v/>
      </c>
      <c r="C299" s="21" t="str">
        <f t="shared" si="5"/>
        <v/>
      </c>
      <c r="D299" s="21" t="str">
        <f t="shared" si="2"/>
        <v/>
      </c>
      <c r="E299" s="21" t="str">
        <f t="shared" si="6"/>
        <v/>
      </c>
      <c r="F299" s="21" t="str">
        <f t="shared" si="3"/>
        <v/>
      </c>
      <c r="G299" s="21" t="str">
        <f t="shared" si="4"/>
        <v/>
      </c>
    </row>
    <row r="300">
      <c r="A300" s="20" t="str">
        <f>IF(286&lt;=$F$6,286,"")</f>
        <v/>
      </c>
      <c r="B300" s="21" t="str">
        <f t="shared" si="1"/>
        <v/>
      </c>
      <c r="C300" s="21" t="str">
        <f t="shared" si="5"/>
        <v/>
      </c>
      <c r="D300" s="21" t="str">
        <f t="shared" si="2"/>
        <v/>
      </c>
      <c r="E300" s="21" t="str">
        <f t="shared" si="6"/>
        <v/>
      </c>
      <c r="F300" s="21" t="str">
        <f t="shared" si="3"/>
        <v/>
      </c>
      <c r="G300" s="21" t="str">
        <f t="shared" si="4"/>
        <v/>
      </c>
    </row>
    <row r="301">
      <c r="A301" s="20" t="str">
        <f>IF(287&lt;=$F$6,287,"")</f>
        <v/>
      </c>
      <c r="B301" s="21" t="str">
        <f t="shared" si="1"/>
        <v/>
      </c>
      <c r="C301" s="21" t="str">
        <f t="shared" si="5"/>
        <v/>
      </c>
      <c r="D301" s="21" t="str">
        <f t="shared" si="2"/>
        <v/>
      </c>
      <c r="E301" s="21" t="str">
        <f t="shared" si="6"/>
        <v/>
      </c>
      <c r="F301" s="21" t="str">
        <f t="shared" si="3"/>
        <v/>
      </c>
      <c r="G301" s="21" t="str">
        <f t="shared" si="4"/>
        <v/>
      </c>
    </row>
    <row r="302">
      <c r="A302" s="20" t="str">
        <f>IF(288&lt;=$F$6,288,"")</f>
        <v/>
      </c>
      <c r="B302" s="21" t="str">
        <f t="shared" si="1"/>
        <v/>
      </c>
      <c r="C302" s="21" t="str">
        <f t="shared" si="5"/>
        <v/>
      </c>
      <c r="D302" s="21" t="str">
        <f t="shared" si="2"/>
        <v/>
      </c>
      <c r="E302" s="21" t="str">
        <f t="shared" si="6"/>
        <v/>
      </c>
      <c r="F302" s="21" t="str">
        <f t="shared" si="3"/>
        <v/>
      </c>
      <c r="G302" s="21" t="str">
        <f t="shared" si="4"/>
        <v/>
      </c>
    </row>
    <row r="303">
      <c r="A303" s="20" t="str">
        <f>IF(289&lt;=$F$6,289,"")</f>
        <v/>
      </c>
      <c r="B303" s="21" t="str">
        <f t="shared" si="1"/>
        <v/>
      </c>
      <c r="C303" s="21" t="str">
        <f t="shared" si="5"/>
        <v/>
      </c>
      <c r="D303" s="21" t="str">
        <f t="shared" si="2"/>
        <v/>
      </c>
      <c r="E303" s="21" t="str">
        <f t="shared" si="6"/>
        <v/>
      </c>
      <c r="F303" s="21" t="str">
        <f t="shared" si="3"/>
        <v/>
      </c>
      <c r="G303" s="21" t="str">
        <f t="shared" si="4"/>
        <v/>
      </c>
    </row>
    <row r="304">
      <c r="A304" s="20" t="str">
        <f>IF(290&lt;=$F$6,290,"")</f>
        <v/>
      </c>
      <c r="B304" s="21" t="str">
        <f t="shared" si="1"/>
        <v/>
      </c>
      <c r="C304" s="21" t="str">
        <f t="shared" si="5"/>
        <v/>
      </c>
      <c r="D304" s="21" t="str">
        <f t="shared" si="2"/>
        <v/>
      </c>
      <c r="E304" s="21" t="str">
        <f t="shared" si="6"/>
        <v/>
      </c>
      <c r="F304" s="21" t="str">
        <f t="shared" si="3"/>
        <v/>
      </c>
      <c r="G304" s="21" t="str">
        <f t="shared" si="4"/>
        <v/>
      </c>
    </row>
    <row r="305">
      <c r="A305" s="20" t="str">
        <f>IF(291&lt;=$F$6,291,"")</f>
        <v/>
      </c>
      <c r="B305" s="21" t="str">
        <f t="shared" si="1"/>
        <v/>
      </c>
      <c r="C305" s="21" t="str">
        <f t="shared" si="5"/>
        <v/>
      </c>
      <c r="D305" s="21" t="str">
        <f t="shared" si="2"/>
        <v/>
      </c>
      <c r="E305" s="21" t="str">
        <f t="shared" si="6"/>
        <v/>
      </c>
      <c r="F305" s="21" t="str">
        <f t="shared" si="3"/>
        <v/>
      </c>
      <c r="G305" s="21" t="str">
        <f t="shared" si="4"/>
        <v/>
      </c>
    </row>
    <row r="306">
      <c r="A306" s="20" t="str">
        <f>IF(292&lt;=$F$6,292,"")</f>
        <v/>
      </c>
      <c r="B306" s="21" t="str">
        <f t="shared" si="1"/>
        <v/>
      </c>
      <c r="C306" s="21" t="str">
        <f t="shared" si="5"/>
        <v/>
      </c>
      <c r="D306" s="21" t="str">
        <f t="shared" si="2"/>
        <v/>
      </c>
      <c r="E306" s="21" t="str">
        <f t="shared" si="6"/>
        <v/>
      </c>
      <c r="F306" s="21" t="str">
        <f t="shared" si="3"/>
        <v/>
      </c>
      <c r="G306" s="21" t="str">
        <f t="shared" si="4"/>
        <v/>
      </c>
    </row>
    <row r="307">
      <c r="A307" s="20" t="str">
        <f>IF(293&lt;=$F$6,293,"")</f>
        <v/>
      </c>
      <c r="B307" s="21" t="str">
        <f t="shared" si="1"/>
        <v/>
      </c>
      <c r="C307" s="21" t="str">
        <f t="shared" si="5"/>
        <v/>
      </c>
      <c r="D307" s="21" t="str">
        <f t="shared" si="2"/>
        <v/>
      </c>
      <c r="E307" s="21" t="str">
        <f t="shared" si="6"/>
        <v/>
      </c>
      <c r="F307" s="21" t="str">
        <f t="shared" si="3"/>
        <v/>
      </c>
      <c r="G307" s="21" t="str">
        <f t="shared" si="4"/>
        <v/>
      </c>
    </row>
    <row r="308">
      <c r="A308" s="20" t="str">
        <f>IF(294&lt;=$F$6,294,"")</f>
        <v/>
      </c>
      <c r="B308" s="21" t="str">
        <f t="shared" si="1"/>
        <v/>
      </c>
      <c r="C308" s="21" t="str">
        <f t="shared" si="5"/>
        <v/>
      </c>
      <c r="D308" s="21" t="str">
        <f t="shared" si="2"/>
        <v/>
      </c>
      <c r="E308" s="21" t="str">
        <f t="shared" si="6"/>
        <v/>
      </c>
      <c r="F308" s="21" t="str">
        <f t="shared" si="3"/>
        <v/>
      </c>
      <c r="G308" s="21" t="str">
        <f t="shared" si="4"/>
        <v/>
      </c>
    </row>
    <row r="309">
      <c r="A309" s="20" t="str">
        <f>IF(295&lt;=$F$6,295,"")</f>
        <v/>
      </c>
      <c r="B309" s="21" t="str">
        <f t="shared" si="1"/>
        <v/>
      </c>
      <c r="C309" s="21" t="str">
        <f t="shared" si="5"/>
        <v/>
      </c>
      <c r="D309" s="21" t="str">
        <f t="shared" si="2"/>
        <v/>
      </c>
      <c r="E309" s="21" t="str">
        <f t="shared" si="6"/>
        <v/>
      </c>
      <c r="F309" s="21" t="str">
        <f t="shared" si="3"/>
        <v/>
      </c>
      <c r="G309" s="21" t="str">
        <f t="shared" si="4"/>
        <v/>
      </c>
    </row>
    <row r="310">
      <c r="A310" s="20" t="str">
        <f>IF(296&lt;=$F$6,296,"")</f>
        <v/>
      </c>
      <c r="B310" s="21" t="str">
        <f t="shared" si="1"/>
        <v/>
      </c>
      <c r="C310" s="21" t="str">
        <f t="shared" si="5"/>
        <v/>
      </c>
      <c r="D310" s="21" t="str">
        <f t="shared" si="2"/>
        <v/>
      </c>
      <c r="E310" s="21" t="str">
        <f t="shared" si="6"/>
        <v/>
      </c>
      <c r="F310" s="21" t="str">
        <f t="shared" si="3"/>
        <v/>
      </c>
      <c r="G310" s="21" t="str">
        <f t="shared" si="4"/>
        <v/>
      </c>
    </row>
    <row r="311">
      <c r="A311" s="20" t="str">
        <f>IF(297&lt;=$F$6,297,"")</f>
        <v/>
      </c>
      <c r="B311" s="21" t="str">
        <f t="shared" si="1"/>
        <v/>
      </c>
      <c r="C311" s="21" t="str">
        <f t="shared" si="5"/>
        <v/>
      </c>
      <c r="D311" s="21" t="str">
        <f t="shared" si="2"/>
        <v/>
      </c>
      <c r="E311" s="21" t="str">
        <f t="shared" si="6"/>
        <v/>
      </c>
      <c r="F311" s="21" t="str">
        <f t="shared" si="3"/>
        <v/>
      </c>
      <c r="G311" s="21" t="str">
        <f t="shared" si="4"/>
        <v/>
      </c>
    </row>
    <row r="312">
      <c r="A312" s="20" t="str">
        <f>IF(298&lt;=$F$6,298,"")</f>
        <v/>
      </c>
      <c r="B312" s="21" t="str">
        <f t="shared" si="1"/>
        <v/>
      </c>
      <c r="C312" s="21" t="str">
        <f t="shared" si="5"/>
        <v/>
      </c>
      <c r="D312" s="21" t="str">
        <f t="shared" si="2"/>
        <v/>
      </c>
      <c r="E312" s="21" t="str">
        <f t="shared" si="6"/>
        <v/>
      </c>
      <c r="F312" s="21" t="str">
        <f t="shared" si="3"/>
        <v/>
      </c>
      <c r="G312" s="21" t="str">
        <f t="shared" si="4"/>
        <v/>
      </c>
    </row>
    <row r="313">
      <c r="A313" s="20" t="str">
        <f>IF(299&lt;=$F$6,299,"")</f>
        <v/>
      </c>
      <c r="B313" s="21" t="str">
        <f t="shared" si="1"/>
        <v/>
      </c>
      <c r="C313" s="21" t="str">
        <f t="shared" si="5"/>
        <v/>
      </c>
      <c r="D313" s="21" t="str">
        <f t="shared" si="2"/>
        <v/>
      </c>
      <c r="E313" s="21" t="str">
        <f t="shared" si="6"/>
        <v/>
      </c>
      <c r="F313" s="21" t="str">
        <f t="shared" si="3"/>
        <v/>
      </c>
      <c r="G313" s="21" t="str">
        <f t="shared" si="4"/>
        <v/>
      </c>
    </row>
    <row r="314">
      <c r="A314" s="20" t="str">
        <f>IF(300&lt;=$F$6,300,"")</f>
        <v/>
      </c>
      <c r="B314" s="21" t="str">
        <f t="shared" si="1"/>
        <v/>
      </c>
      <c r="C314" s="21" t="str">
        <f t="shared" si="5"/>
        <v/>
      </c>
      <c r="D314" s="21" t="str">
        <f t="shared" si="2"/>
        <v/>
      </c>
      <c r="E314" s="21" t="str">
        <f t="shared" si="6"/>
        <v/>
      </c>
      <c r="F314" s="21" t="str">
        <f t="shared" si="3"/>
        <v/>
      </c>
      <c r="G314" s="21" t="str">
        <f t="shared" si="4"/>
        <v/>
      </c>
    </row>
    <row r="315">
      <c r="A315" s="20" t="str">
        <f>IF(301&lt;=$F$6,301,"")</f>
        <v/>
      </c>
      <c r="B315" s="21" t="str">
        <f t="shared" si="1"/>
        <v/>
      </c>
      <c r="C315" s="21" t="str">
        <f t="shared" si="5"/>
        <v/>
      </c>
      <c r="D315" s="21" t="str">
        <f t="shared" si="2"/>
        <v/>
      </c>
      <c r="E315" s="21" t="str">
        <f t="shared" si="6"/>
        <v/>
      </c>
      <c r="F315" s="21" t="str">
        <f t="shared" si="3"/>
        <v/>
      </c>
      <c r="G315" s="21" t="str">
        <f t="shared" si="4"/>
        <v/>
      </c>
    </row>
    <row r="316">
      <c r="A316" s="20" t="str">
        <f>IF(302&lt;=$F$6,302,"")</f>
        <v/>
      </c>
      <c r="B316" s="21" t="str">
        <f t="shared" si="1"/>
        <v/>
      </c>
      <c r="C316" s="21" t="str">
        <f t="shared" si="5"/>
        <v/>
      </c>
      <c r="D316" s="21" t="str">
        <f t="shared" si="2"/>
        <v/>
      </c>
      <c r="E316" s="21" t="str">
        <f t="shared" si="6"/>
        <v/>
      </c>
      <c r="F316" s="21" t="str">
        <f t="shared" si="3"/>
        <v/>
      </c>
      <c r="G316" s="21" t="str">
        <f t="shared" si="4"/>
        <v/>
      </c>
    </row>
    <row r="317">
      <c r="A317" s="20" t="str">
        <f>IF(303&lt;=$F$6,303,"")</f>
        <v/>
      </c>
      <c r="B317" s="21" t="str">
        <f t="shared" si="1"/>
        <v/>
      </c>
      <c r="C317" s="21" t="str">
        <f t="shared" si="5"/>
        <v/>
      </c>
      <c r="D317" s="21" t="str">
        <f t="shared" si="2"/>
        <v/>
      </c>
      <c r="E317" s="21" t="str">
        <f t="shared" si="6"/>
        <v/>
      </c>
      <c r="F317" s="21" t="str">
        <f t="shared" si="3"/>
        <v/>
      </c>
      <c r="G317" s="21" t="str">
        <f t="shared" si="4"/>
        <v/>
      </c>
    </row>
    <row r="318">
      <c r="A318" s="20" t="str">
        <f>IF(304&lt;=$F$6,304,"")</f>
        <v/>
      </c>
      <c r="B318" s="21" t="str">
        <f t="shared" si="1"/>
        <v/>
      </c>
      <c r="C318" s="21" t="str">
        <f t="shared" si="5"/>
        <v/>
      </c>
      <c r="D318" s="21" t="str">
        <f t="shared" si="2"/>
        <v/>
      </c>
      <c r="E318" s="21" t="str">
        <f t="shared" si="6"/>
        <v/>
      </c>
      <c r="F318" s="21" t="str">
        <f t="shared" si="3"/>
        <v/>
      </c>
      <c r="G318" s="21" t="str">
        <f t="shared" si="4"/>
        <v/>
      </c>
    </row>
    <row r="319">
      <c r="A319" s="20" t="str">
        <f>IF(305&lt;=$F$6,305,"")</f>
        <v/>
      </c>
      <c r="B319" s="21" t="str">
        <f t="shared" si="1"/>
        <v/>
      </c>
      <c r="C319" s="21" t="str">
        <f t="shared" si="5"/>
        <v/>
      </c>
      <c r="D319" s="21" t="str">
        <f t="shared" si="2"/>
        <v/>
      </c>
      <c r="E319" s="21" t="str">
        <f t="shared" si="6"/>
        <v/>
      </c>
      <c r="F319" s="21" t="str">
        <f t="shared" si="3"/>
        <v/>
      </c>
      <c r="G319" s="21" t="str">
        <f t="shared" si="4"/>
        <v/>
      </c>
    </row>
    <row r="320">
      <c r="A320" s="20" t="str">
        <f>IF(306&lt;=$F$6,306,"")</f>
        <v/>
      </c>
      <c r="B320" s="21" t="str">
        <f t="shared" si="1"/>
        <v/>
      </c>
      <c r="C320" s="21" t="str">
        <f t="shared" si="5"/>
        <v/>
      </c>
      <c r="D320" s="21" t="str">
        <f t="shared" si="2"/>
        <v/>
      </c>
      <c r="E320" s="21" t="str">
        <f t="shared" si="6"/>
        <v/>
      </c>
      <c r="F320" s="21" t="str">
        <f t="shared" si="3"/>
        <v/>
      </c>
      <c r="G320" s="21" t="str">
        <f t="shared" si="4"/>
        <v/>
      </c>
    </row>
    <row r="321">
      <c r="A321" s="20" t="str">
        <f>IF(307&lt;=$F$6,307,"")</f>
        <v/>
      </c>
      <c r="B321" s="21" t="str">
        <f t="shared" si="1"/>
        <v/>
      </c>
      <c r="C321" s="21" t="str">
        <f t="shared" si="5"/>
        <v/>
      </c>
      <c r="D321" s="21" t="str">
        <f t="shared" si="2"/>
        <v/>
      </c>
      <c r="E321" s="21" t="str">
        <f t="shared" si="6"/>
        <v/>
      </c>
      <c r="F321" s="21" t="str">
        <f t="shared" si="3"/>
        <v/>
      </c>
      <c r="G321" s="21" t="str">
        <f t="shared" si="4"/>
        <v/>
      </c>
    </row>
    <row r="322">
      <c r="A322" s="20" t="str">
        <f>IF(308&lt;=$F$6,308,"")</f>
        <v/>
      </c>
      <c r="B322" s="21" t="str">
        <f t="shared" si="1"/>
        <v/>
      </c>
      <c r="C322" s="21" t="str">
        <f t="shared" si="5"/>
        <v/>
      </c>
      <c r="D322" s="21" t="str">
        <f t="shared" si="2"/>
        <v/>
      </c>
      <c r="E322" s="21" t="str">
        <f t="shared" si="6"/>
        <v/>
      </c>
      <c r="F322" s="21" t="str">
        <f t="shared" si="3"/>
        <v/>
      </c>
      <c r="G322" s="21" t="str">
        <f t="shared" si="4"/>
        <v/>
      </c>
    </row>
    <row r="323">
      <c r="A323" s="20" t="str">
        <f>IF(309&lt;=$F$6,309,"")</f>
        <v/>
      </c>
      <c r="B323" s="21" t="str">
        <f t="shared" si="1"/>
        <v/>
      </c>
      <c r="C323" s="21" t="str">
        <f t="shared" si="5"/>
        <v/>
      </c>
      <c r="D323" s="21" t="str">
        <f t="shared" si="2"/>
        <v/>
      </c>
      <c r="E323" s="21" t="str">
        <f t="shared" si="6"/>
        <v/>
      </c>
      <c r="F323" s="21" t="str">
        <f t="shared" si="3"/>
        <v/>
      </c>
      <c r="G323" s="21" t="str">
        <f t="shared" si="4"/>
        <v/>
      </c>
    </row>
    <row r="324">
      <c r="A324" s="20" t="str">
        <f>IF(310&lt;=$F$6,310,"")</f>
        <v/>
      </c>
      <c r="B324" s="21" t="str">
        <f t="shared" si="1"/>
        <v/>
      </c>
      <c r="C324" s="21" t="str">
        <f t="shared" si="5"/>
        <v/>
      </c>
      <c r="D324" s="21" t="str">
        <f t="shared" si="2"/>
        <v/>
      </c>
      <c r="E324" s="21" t="str">
        <f t="shared" si="6"/>
        <v/>
      </c>
      <c r="F324" s="21" t="str">
        <f t="shared" si="3"/>
        <v/>
      </c>
      <c r="G324" s="21" t="str">
        <f t="shared" si="4"/>
        <v/>
      </c>
    </row>
    <row r="325">
      <c r="A325" s="20" t="str">
        <f>IF(311&lt;=$F$6,311,"")</f>
        <v/>
      </c>
      <c r="B325" s="21" t="str">
        <f t="shared" si="1"/>
        <v/>
      </c>
      <c r="C325" s="21" t="str">
        <f t="shared" si="5"/>
        <v/>
      </c>
      <c r="D325" s="21" t="str">
        <f t="shared" si="2"/>
        <v/>
      </c>
      <c r="E325" s="21" t="str">
        <f t="shared" si="6"/>
        <v/>
      </c>
      <c r="F325" s="21" t="str">
        <f t="shared" si="3"/>
        <v/>
      </c>
      <c r="G325" s="21" t="str">
        <f t="shared" si="4"/>
        <v/>
      </c>
    </row>
    <row r="326">
      <c r="A326" s="20" t="str">
        <f>IF(312&lt;=$F$6,312,"")</f>
        <v/>
      </c>
      <c r="B326" s="21" t="str">
        <f t="shared" si="1"/>
        <v/>
      </c>
      <c r="C326" s="21" t="str">
        <f t="shared" si="5"/>
        <v/>
      </c>
      <c r="D326" s="21" t="str">
        <f t="shared" si="2"/>
        <v/>
      </c>
      <c r="E326" s="21" t="str">
        <f t="shared" si="6"/>
        <v/>
      </c>
      <c r="F326" s="21" t="str">
        <f t="shared" si="3"/>
        <v/>
      </c>
      <c r="G326" s="21" t="str">
        <f t="shared" si="4"/>
        <v/>
      </c>
    </row>
    <row r="327">
      <c r="A327" s="20" t="str">
        <f>IF(313&lt;=$F$6,313,"")</f>
        <v/>
      </c>
      <c r="B327" s="21" t="str">
        <f t="shared" si="1"/>
        <v/>
      </c>
      <c r="C327" s="21" t="str">
        <f t="shared" si="5"/>
        <v/>
      </c>
      <c r="D327" s="21" t="str">
        <f t="shared" si="2"/>
        <v/>
      </c>
      <c r="E327" s="21" t="str">
        <f t="shared" si="6"/>
        <v/>
      </c>
      <c r="F327" s="21" t="str">
        <f t="shared" si="3"/>
        <v/>
      </c>
      <c r="G327" s="21" t="str">
        <f t="shared" si="4"/>
        <v/>
      </c>
    </row>
    <row r="328">
      <c r="A328" s="20" t="str">
        <f>IF(314&lt;=$F$6,314,"")</f>
        <v/>
      </c>
      <c r="B328" s="21" t="str">
        <f t="shared" si="1"/>
        <v/>
      </c>
      <c r="C328" s="21" t="str">
        <f t="shared" si="5"/>
        <v/>
      </c>
      <c r="D328" s="21" t="str">
        <f t="shared" si="2"/>
        <v/>
      </c>
      <c r="E328" s="21" t="str">
        <f t="shared" si="6"/>
        <v/>
      </c>
      <c r="F328" s="21" t="str">
        <f t="shared" si="3"/>
        <v/>
      </c>
      <c r="G328" s="21" t="str">
        <f t="shared" si="4"/>
        <v/>
      </c>
    </row>
    <row r="329">
      <c r="A329" s="20" t="str">
        <f>IF(315&lt;=$F$6,315,"")</f>
        <v/>
      </c>
      <c r="B329" s="21" t="str">
        <f t="shared" si="1"/>
        <v/>
      </c>
      <c r="C329" s="21" t="str">
        <f t="shared" si="5"/>
        <v/>
      </c>
      <c r="D329" s="21" t="str">
        <f t="shared" si="2"/>
        <v/>
      </c>
      <c r="E329" s="21" t="str">
        <f t="shared" si="6"/>
        <v/>
      </c>
      <c r="F329" s="21" t="str">
        <f t="shared" si="3"/>
        <v/>
      </c>
      <c r="G329" s="21" t="str">
        <f t="shared" si="4"/>
        <v/>
      </c>
    </row>
    <row r="330">
      <c r="A330" s="20" t="str">
        <f>IF(316&lt;=$F$6,316,"")</f>
        <v/>
      </c>
      <c r="B330" s="21" t="str">
        <f t="shared" si="1"/>
        <v/>
      </c>
      <c r="C330" s="21" t="str">
        <f t="shared" si="5"/>
        <v/>
      </c>
      <c r="D330" s="21" t="str">
        <f t="shared" si="2"/>
        <v/>
      </c>
      <c r="E330" s="21" t="str">
        <f t="shared" si="6"/>
        <v/>
      </c>
      <c r="F330" s="21" t="str">
        <f t="shared" si="3"/>
        <v/>
      </c>
      <c r="G330" s="21" t="str">
        <f t="shared" si="4"/>
        <v/>
      </c>
    </row>
    <row r="331">
      <c r="A331" s="20" t="str">
        <f>IF(317&lt;=$F$6,317,"")</f>
        <v/>
      </c>
      <c r="B331" s="21" t="str">
        <f t="shared" si="1"/>
        <v/>
      </c>
      <c r="C331" s="21" t="str">
        <f t="shared" si="5"/>
        <v/>
      </c>
      <c r="D331" s="21" t="str">
        <f t="shared" si="2"/>
        <v/>
      </c>
      <c r="E331" s="21" t="str">
        <f t="shared" si="6"/>
        <v/>
      </c>
      <c r="F331" s="21" t="str">
        <f t="shared" si="3"/>
        <v/>
      </c>
      <c r="G331" s="21" t="str">
        <f t="shared" si="4"/>
        <v/>
      </c>
    </row>
    <row r="332">
      <c r="A332" s="20" t="str">
        <f>IF(318&lt;=$F$6,318,"")</f>
        <v/>
      </c>
      <c r="B332" s="21" t="str">
        <f t="shared" si="1"/>
        <v/>
      </c>
      <c r="C332" s="21" t="str">
        <f t="shared" si="5"/>
        <v/>
      </c>
      <c r="D332" s="21" t="str">
        <f t="shared" si="2"/>
        <v/>
      </c>
      <c r="E332" s="21" t="str">
        <f t="shared" si="6"/>
        <v/>
      </c>
      <c r="F332" s="21" t="str">
        <f t="shared" si="3"/>
        <v/>
      </c>
      <c r="G332" s="21" t="str">
        <f t="shared" si="4"/>
        <v/>
      </c>
    </row>
    <row r="333">
      <c r="A333" s="20" t="str">
        <f>IF(319&lt;=$F$6,319,"")</f>
        <v/>
      </c>
      <c r="B333" s="21" t="str">
        <f t="shared" si="1"/>
        <v/>
      </c>
      <c r="C333" s="21" t="str">
        <f t="shared" si="5"/>
        <v/>
      </c>
      <c r="D333" s="21" t="str">
        <f t="shared" si="2"/>
        <v/>
      </c>
      <c r="E333" s="21" t="str">
        <f t="shared" si="6"/>
        <v/>
      </c>
      <c r="F333" s="21" t="str">
        <f t="shared" si="3"/>
        <v/>
      </c>
      <c r="G333" s="21" t="str">
        <f t="shared" si="4"/>
        <v/>
      </c>
    </row>
    <row r="334">
      <c r="A334" s="20" t="str">
        <f>IF(320&lt;=$F$6,320,"")</f>
        <v/>
      </c>
      <c r="B334" s="21" t="str">
        <f t="shared" si="1"/>
        <v/>
      </c>
      <c r="C334" s="21" t="str">
        <f t="shared" si="5"/>
        <v/>
      </c>
      <c r="D334" s="21" t="str">
        <f t="shared" si="2"/>
        <v/>
      </c>
      <c r="E334" s="21" t="str">
        <f t="shared" si="6"/>
        <v/>
      </c>
      <c r="F334" s="21" t="str">
        <f t="shared" si="3"/>
        <v/>
      </c>
      <c r="G334" s="21" t="str">
        <f t="shared" si="4"/>
        <v/>
      </c>
    </row>
    <row r="335">
      <c r="A335" s="20" t="str">
        <f>IF(321&lt;=$F$6,321,"")</f>
        <v/>
      </c>
      <c r="B335" s="21" t="str">
        <f t="shared" si="1"/>
        <v/>
      </c>
      <c r="C335" s="21" t="str">
        <f t="shared" si="5"/>
        <v/>
      </c>
      <c r="D335" s="21" t="str">
        <f t="shared" si="2"/>
        <v/>
      </c>
      <c r="E335" s="21" t="str">
        <f t="shared" si="6"/>
        <v/>
      </c>
      <c r="F335" s="21" t="str">
        <f t="shared" si="3"/>
        <v/>
      </c>
      <c r="G335" s="21" t="str">
        <f t="shared" si="4"/>
        <v/>
      </c>
    </row>
    <row r="336">
      <c r="A336" s="20" t="str">
        <f>IF(322&lt;=$F$6,322,"")</f>
        <v/>
      </c>
      <c r="B336" s="21" t="str">
        <f t="shared" si="1"/>
        <v/>
      </c>
      <c r="C336" s="21" t="str">
        <f t="shared" si="5"/>
        <v/>
      </c>
      <c r="D336" s="21" t="str">
        <f t="shared" si="2"/>
        <v/>
      </c>
      <c r="E336" s="21" t="str">
        <f t="shared" si="6"/>
        <v/>
      </c>
      <c r="F336" s="21" t="str">
        <f t="shared" si="3"/>
        <v/>
      </c>
      <c r="G336" s="21" t="str">
        <f t="shared" si="4"/>
        <v/>
      </c>
    </row>
    <row r="337">
      <c r="A337" s="20" t="str">
        <f>IF(323&lt;=$F$6,323,"")</f>
        <v/>
      </c>
      <c r="B337" s="21" t="str">
        <f t="shared" si="1"/>
        <v/>
      </c>
      <c r="C337" s="21" t="str">
        <f t="shared" si="5"/>
        <v/>
      </c>
      <c r="D337" s="21" t="str">
        <f t="shared" si="2"/>
        <v/>
      </c>
      <c r="E337" s="21" t="str">
        <f t="shared" si="6"/>
        <v/>
      </c>
      <c r="F337" s="21" t="str">
        <f t="shared" si="3"/>
        <v/>
      </c>
      <c r="G337" s="21" t="str">
        <f t="shared" si="4"/>
        <v/>
      </c>
    </row>
    <row r="338">
      <c r="A338" s="20" t="str">
        <f>IF(324&lt;=$F$6,324,"")</f>
        <v/>
      </c>
      <c r="B338" s="21" t="str">
        <f t="shared" si="1"/>
        <v/>
      </c>
      <c r="C338" s="21" t="str">
        <f t="shared" si="5"/>
        <v/>
      </c>
      <c r="D338" s="21" t="str">
        <f t="shared" si="2"/>
        <v/>
      </c>
      <c r="E338" s="21" t="str">
        <f t="shared" si="6"/>
        <v/>
      </c>
      <c r="F338" s="21" t="str">
        <f t="shared" si="3"/>
        <v/>
      </c>
      <c r="G338" s="21" t="str">
        <f t="shared" si="4"/>
        <v/>
      </c>
    </row>
    <row r="339">
      <c r="A339" s="20" t="str">
        <f>IF(325&lt;=$F$6,325,"")</f>
        <v/>
      </c>
      <c r="B339" s="21" t="str">
        <f t="shared" si="1"/>
        <v/>
      </c>
      <c r="C339" s="21" t="str">
        <f t="shared" si="5"/>
        <v/>
      </c>
      <c r="D339" s="21" t="str">
        <f t="shared" si="2"/>
        <v/>
      </c>
      <c r="E339" s="21" t="str">
        <f t="shared" si="6"/>
        <v/>
      </c>
      <c r="F339" s="21" t="str">
        <f t="shared" si="3"/>
        <v/>
      </c>
      <c r="G339" s="21" t="str">
        <f t="shared" si="4"/>
        <v/>
      </c>
    </row>
    <row r="340">
      <c r="A340" s="20" t="str">
        <f>IF(326&lt;=$F$6,326,"")</f>
        <v/>
      </c>
      <c r="B340" s="21" t="str">
        <f t="shared" si="1"/>
        <v/>
      </c>
      <c r="C340" s="21" t="str">
        <f t="shared" si="5"/>
        <v/>
      </c>
      <c r="D340" s="21" t="str">
        <f t="shared" si="2"/>
        <v/>
      </c>
      <c r="E340" s="21" t="str">
        <f t="shared" si="6"/>
        <v/>
      </c>
      <c r="F340" s="21" t="str">
        <f t="shared" si="3"/>
        <v/>
      </c>
      <c r="G340" s="21" t="str">
        <f t="shared" si="4"/>
        <v/>
      </c>
    </row>
    <row r="341">
      <c r="A341" s="20" t="str">
        <f>IF(327&lt;=$F$6,327,"")</f>
        <v/>
      </c>
      <c r="B341" s="21" t="str">
        <f t="shared" si="1"/>
        <v/>
      </c>
      <c r="C341" s="21" t="str">
        <f t="shared" si="5"/>
        <v/>
      </c>
      <c r="D341" s="21" t="str">
        <f t="shared" si="2"/>
        <v/>
      </c>
      <c r="E341" s="21" t="str">
        <f t="shared" si="6"/>
        <v/>
      </c>
      <c r="F341" s="21" t="str">
        <f t="shared" si="3"/>
        <v/>
      </c>
      <c r="G341" s="21" t="str">
        <f t="shared" si="4"/>
        <v/>
      </c>
    </row>
    <row r="342">
      <c r="A342" s="20" t="str">
        <f>IF(328&lt;=$F$6,328,"")</f>
        <v/>
      </c>
      <c r="B342" s="21" t="str">
        <f t="shared" si="1"/>
        <v/>
      </c>
      <c r="C342" s="21" t="str">
        <f t="shared" si="5"/>
        <v/>
      </c>
      <c r="D342" s="21" t="str">
        <f t="shared" si="2"/>
        <v/>
      </c>
      <c r="E342" s="21" t="str">
        <f t="shared" si="6"/>
        <v/>
      </c>
      <c r="F342" s="21" t="str">
        <f t="shared" si="3"/>
        <v/>
      </c>
      <c r="G342" s="21" t="str">
        <f t="shared" si="4"/>
        <v/>
      </c>
    </row>
    <row r="343">
      <c r="A343" s="20" t="str">
        <f>IF(329&lt;=$F$6,329,"")</f>
        <v/>
      </c>
      <c r="B343" s="21" t="str">
        <f t="shared" si="1"/>
        <v/>
      </c>
      <c r="C343" s="21" t="str">
        <f t="shared" si="5"/>
        <v/>
      </c>
      <c r="D343" s="21" t="str">
        <f t="shared" si="2"/>
        <v/>
      </c>
      <c r="E343" s="21" t="str">
        <f t="shared" si="6"/>
        <v/>
      </c>
      <c r="F343" s="21" t="str">
        <f t="shared" si="3"/>
        <v/>
      </c>
      <c r="G343" s="21" t="str">
        <f t="shared" si="4"/>
        <v/>
      </c>
    </row>
    <row r="344">
      <c r="A344" s="20" t="str">
        <f>IF(330&lt;=$F$6,330,"")</f>
        <v/>
      </c>
      <c r="B344" s="21" t="str">
        <f t="shared" si="1"/>
        <v/>
      </c>
      <c r="C344" s="21" t="str">
        <f t="shared" si="5"/>
        <v/>
      </c>
      <c r="D344" s="21" t="str">
        <f t="shared" si="2"/>
        <v/>
      </c>
      <c r="E344" s="21" t="str">
        <f t="shared" si="6"/>
        <v/>
      </c>
      <c r="F344" s="21" t="str">
        <f t="shared" si="3"/>
        <v/>
      </c>
      <c r="G344" s="21" t="str">
        <f t="shared" si="4"/>
        <v/>
      </c>
    </row>
    <row r="345">
      <c r="A345" s="20" t="str">
        <f>IF(331&lt;=$F$6,331,"")</f>
        <v/>
      </c>
      <c r="B345" s="21" t="str">
        <f t="shared" si="1"/>
        <v/>
      </c>
      <c r="C345" s="21" t="str">
        <f t="shared" si="5"/>
        <v/>
      </c>
      <c r="D345" s="21" t="str">
        <f t="shared" si="2"/>
        <v/>
      </c>
      <c r="E345" s="21" t="str">
        <f t="shared" si="6"/>
        <v/>
      </c>
      <c r="F345" s="21" t="str">
        <f t="shared" si="3"/>
        <v/>
      </c>
      <c r="G345" s="21" t="str">
        <f t="shared" si="4"/>
        <v/>
      </c>
    </row>
    <row r="346">
      <c r="A346" s="20" t="str">
        <f>IF(332&lt;=$F$6,332,"")</f>
        <v/>
      </c>
      <c r="B346" s="21" t="str">
        <f t="shared" si="1"/>
        <v/>
      </c>
      <c r="C346" s="21" t="str">
        <f t="shared" si="5"/>
        <v/>
      </c>
      <c r="D346" s="21" t="str">
        <f t="shared" si="2"/>
        <v/>
      </c>
      <c r="E346" s="21" t="str">
        <f t="shared" si="6"/>
        <v/>
      </c>
      <c r="F346" s="21" t="str">
        <f t="shared" si="3"/>
        <v/>
      </c>
      <c r="G346" s="21" t="str">
        <f t="shared" si="4"/>
        <v/>
      </c>
    </row>
    <row r="347">
      <c r="A347" s="20" t="str">
        <f>IF(333&lt;=$F$6,333,"")</f>
        <v/>
      </c>
      <c r="B347" s="21" t="str">
        <f t="shared" si="1"/>
        <v/>
      </c>
      <c r="C347" s="21" t="str">
        <f t="shared" si="5"/>
        <v/>
      </c>
      <c r="D347" s="21" t="str">
        <f t="shared" si="2"/>
        <v/>
      </c>
      <c r="E347" s="21" t="str">
        <f t="shared" si="6"/>
        <v/>
      </c>
      <c r="F347" s="21" t="str">
        <f t="shared" si="3"/>
        <v/>
      </c>
      <c r="G347" s="21" t="str">
        <f t="shared" si="4"/>
        <v/>
      </c>
    </row>
    <row r="348">
      <c r="A348" s="20" t="str">
        <f>IF(334&lt;=$F$6,334,"")</f>
        <v/>
      </c>
      <c r="B348" s="21" t="str">
        <f t="shared" si="1"/>
        <v/>
      </c>
      <c r="C348" s="21" t="str">
        <f t="shared" si="5"/>
        <v/>
      </c>
      <c r="D348" s="21" t="str">
        <f t="shared" si="2"/>
        <v/>
      </c>
      <c r="E348" s="21" t="str">
        <f t="shared" si="6"/>
        <v/>
      </c>
      <c r="F348" s="21" t="str">
        <f t="shared" si="3"/>
        <v/>
      </c>
      <c r="G348" s="21" t="str">
        <f t="shared" si="4"/>
        <v/>
      </c>
    </row>
    <row r="349">
      <c r="A349" s="20" t="str">
        <f>IF(335&lt;=$F$6,335,"")</f>
        <v/>
      </c>
      <c r="B349" s="21" t="str">
        <f t="shared" si="1"/>
        <v/>
      </c>
      <c r="C349" s="21" t="str">
        <f t="shared" si="5"/>
        <v/>
      </c>
      <c r="D349" s="21" t="str">
        <f t="shared" si="2"/>
        <v/>
      </c>
      <c r="E349" s="21" t="str">
        <f t="shared" si="6"/>
        <v/>
      </c>
      <c r="F349" s="21" t="str">
        <f t="shared" si="3"/>
        <v/>
      </c>
      <c r="G349" s="21" t="str">
        <f t="shared" si="4"/>
        <v/>
      </c>
    </row>
    <row r="350">
      <c r="A350" s="20" t="str">
        <f>IF(336&lt;=$F$6,336,"")</f>
        <v/>
      </c>
      <c r="B350" s="21" t="str">
        <f t="shared" si="1"/>
        <v/>
      </c>
      <c r="C350" s="21" t="str">
        <f t="shared" si="5"/>
        <v/>
      </c>
      <c r="D350" s="21" t="str">
        <f t="shared" si="2"/>
        <v/>
      </c>
      <c r="E350" s="21" t="str">
        <f t="shared" si="6"/>
        <v/>
      </c>
      <c r="F350" s="21" t="str">
        <f t="shared" si="3"/>
        <v/>
      </c>
      <c r="G350" s="21" t="str">
        <f t="shared" si="4"/>
        <v/>
      </c>
    </row>
    <row r="351">
      <c r="A351" s="20" t="str">
        <f>IF(337&lt;=$F$6,337,"")</f>
        <v/>
      </c>
      <c r="B351" s="21" t="str">
        <f t="shared" si="1"/>
        <v/>
      </c>
      <c r="C351" s="21" t="str">
        <f t="shared" si="5"/>
        <v/>
      </c>
      <c r="D351" s="21" t="str">
        <f t="shared" si="2"/>
        <v/>
      </c>
      <c r="E351" s="21" t="str">
        <f t="shared" si="6"/>
        <v/>
      </c>
      <c r="F351" s="21" t="str">
        <f t="shared" si="3"/>
        <v/>
      </c>
      <c r="G351" s="21" t="str">
        <f t="shared" si="4"/>
        <v/>
      </c>
    </row>
    <row r="352">
      <c r="A352" s="20" t="str">
        <f>IF(338&lt;=$F$6,338,"")</f>
        <v/>
      </c>
      <c r="B352" s="21" t="str">
        <f t="shared" si="1"/>
        <v/>
      </c>
      <c r="C352" s="21" t="str">
        <f t="shared" si="5"/>
        <v/>
      </c>
      <c r="D352" s="21" t="str">
        <f t="shared" si="2"/>
        <v/>
      </c>
      <c r="E352" s="21" t="str">
        <f t="shared" si="6"/>
        <v/>
      </c>
      <c r="F352" s="21" t="str">
        <f t="shared" si="3"/>
        <v/>
      </c>
      <c r="G352" s="21" t="str">
        <f t="shared" si="4"/>
        <v/>
      </c>
    </row>
    <row r="353">
      <c r="A353" s="20" t="str">
        <f>IF(339&lt;=$F$6,339,"")</f>
        <v/>
      </c>
      <c r="B353" s="21" t="str">
        <f t="shared" si="1"/>
        <v/>
      </c>
      <c r="C353" s="21" t="str">
        <f t="shared" si="5"/>
        <v/>
      </c>
      <c r="D353" s="21" t="str">
        <f t="shared" si="2"/>
        <v/>
      </c>
      <c r="E353" s="21" t="str">
        <f t="shared" si="6"/>
        <v/>
      </c>
      <c r="F353" s="21" t="str">
        <f t="shared" si="3"/>
        <v/>
      </c>
      <c r="G353" s="21" t="str">
        <f t="shared" si="4"/>
        <v/>
      </c>
    </row>
    <row r="354">
      <c r="A354" s="20" t="str">
        <f>IF(340&lt;=$F$6,340,"")</f>
        <v/>
      </c>
      <c r="B354" s="21" t="str">
        <f t="shared" si="1"/>
        <v/>
      </c>
      <c r="C354" s="21" t="str">
        <f t="shared" si="5"/>
        <v/>
      </c>
      <c r="D354" s="21" t="str">
        <f t="shared" si="2"/>
        <v/>
      </c>
      <c r="E354" s="21" t="str">
        <f t="shared" si="6"/>
        <v/>
      </c>
      <c r="F354" s="21" t="str">
        <f t="shared" si="3"/>
        <v/>
      </c>
      <c r="G354" s="21" t="str">
        <f t="shared" si="4"/>
        <v/>
      </c>
    </row>
    <row r="355">
      <c r="A355" s="20" t="str">
        <f>IF(341&lt;=$F$6,341,"")</f>
        <v/>
      </c>
      <c r="B355" s="21" t="str">
        <f t="shared" si="1"/>
        <v/>
      </c>
      <c r="C355" s="21" t="str">
        <f t="shared" si="5"/>
        <v/>
      </c>
      <c r="D355" s="21" t="str">
        <f t="shared" si="2"/>
        <v/>
      </c>
      <c r="E355" s="21" t="str">
        <f t="shared" si="6"/>
        <v/>
      </c>
      <c r="F355" s="21" t="str">
        <f t="shared" si="3"/>
        <v/>
      </c>
      <c r="G355" s="21" t="str">
        <f t="shared" si="4"/>
        <v/>
      </c>
    </row>
    <row r="356">
      <c r="A356" s="20" t="str">
        <f>IF(342&lt;=$F$6,342,"")</f>
        <v/>
      </c>
      <c r="B356" s="21" t="str">
        <f t="shared" si="1"/>
        <v/>
      </c>
      <c r="C356" s="21" t="str">
        <f t="shared" si="5"/>
        <v/>
      </c>
      <c r="D356" s="21" t="str">
        <f t="shared" si="2"/>
        <v/>
      </c>
      <c r="E356" s="21" t="str">
        <f t="shared" si="6"/>
        <v/>
      </c>
      <c r="F356" s="21" t="str">
        <f t="shared" si="3"/>
        <v/>
      </c>
      <c r="G356" s="21" t="str">
        <f t="shared" si="4"/>
        <v/>
      </c>
    </row>
    <row r="357">
      <c r="A357" s="20" t="str">
        <f>IF(343&lt;=$F$6,343,"")</f>
        <v/>
      </c>
      <c r="B357" s="21" t="str">
        <f t="shared" si="1"/>
        <v/>
      </c>
      <c r="C357" s="21" t="str">
        <f t="shared" si="5"/>
        <v/>
      </c>
      <c r="D357" s="21" t="str">
        <f t="shared" si="2"/>
        <v/>
      </c>
      <c r="E357" s="21" t="str">
        <f t="shared" si="6"/>
        <v/>
      </c>
      <c r="F357" s="21" t="str">
        <f t="shared" si="3"/>
        <v/>
      </c>
      <c r="G357" s="21" t="str">
        <f t="shared" si="4"/>
        <v/>
      </c>
    </row>
    <row r="358">
      <c r="A358" s="20" t="str">
        <f>IF(344&lt;=$F$6,344,"")</f>
        <v/>
      </c>
      <c r="B358" s="21" t="str">
        <f t="shared" si="1"/>
        <v/>
      </c>
      <c r="C358" s="21" t="str">
        <f t="shared" si="5"/>
        <v/>
      </c>
      <c r="D358" s="21" t="str">
        <f t="shared" si="2"/>
        <v/>
      </c>
      <c r="E358" s="21" t="str">
        <f t="shared" si="6"/>
        <v/>
      </c>
      <c r="F358" s="21" t="str">
        <f t="shared" si="3"/>
        <v/>
      </c>
      <c r="G358" s="21" t="str">
        <f t="shared" si="4"/>
        <v/>
      </c>
    </row>
    <row r="359">
      <c r="A359" s="20" t="str">
        <f>IF(345&lt;=$F$6,345,"")</f>
        <v/>
      </c>
      <c r="B359" s="21" t="str">
        <f t="shared" si="1"/>
        <v/>
      </c>
      <c r="C359" s="21" t="str">
        <f t="shared" si="5"/>
        <v/>
      </c>
      <c r="D359" s="21" t="str">
        <f t="shared" si="2"/>
        <v/>
      </c>
      <c r="E359" s="21" t="str">
        <f t="shared" si="6"/>
        <v/>
      </c>
      <c r="F359" s="21" t="str">
        <f t="shared" si="3"/>
        <v/>
      </c>
      <c r="G359" s="21" t="str">
        <f t="shared" si="4"/>
        <v/>
      </c>
    </row>
    <row r="360">
      <c r="A360" s="20" t="str">
        <f>IF(346&lt;=$F$6,346,"")</f>
        <v/>
      </c>
      <c r="B360" s="21" t="str">
        <f t="shared" si="1"/>
        <v/>
      </c>
      <c r="C360" s="21" t="str">
        <f t="shared" si="5"/>
        <v/>
      </c>
      <c r="D360" s="21" t="str">
        <f t="shared" si="2"/>
        <v/>
      </c>
      <c r="E360" s="21" t="str">
        <f t="shared" si="6"/>
        <v/>
      </c>
      <c r="F360" s="21" t="str">
        <f t="shared" si="3"/>
        <v/>
      </c>
      <c r="G360" s="21" t="str">
        <f t="shared" si="4"/>
        <v/>
      </c>
    </row>
    <row r="361">
      <c r="A361" s="20" t="str">
        <f>IF(347&lt;=$F$6,347,"")</f>
        <v/>
      </c>
      <c r="B361" s="21" t="str">
        <f t="shared" si="1"/>
        <v/>
      </c>
      <c r="C361" s="21" t="str">
        <f t="shared" si="5"/>
        <v/>
      </c>
      <c r="D361" s="21" t="str">
        <f t="shared" si="2"/>
        <v/>
      </c>
      <c r="E361" s="21" t="str">
        <f t="shared" si="6"/>
        <v/>
      </c>
      <c r="F361" s="21" t="str">
        <f t="shared" si="3"/>
        <v/>
      </c>
      <c r="G361" s="21" t="str">
        <f t="shared" si="4"/>
        <v/>
      </c>
    </row>
    <row r="362">
      <c r="A362" s="20" t="str">
        <f>IF(348&lt;=$F$6,348,"")</f>
        <v/>
      </c>
      <c r="B362" s="21" t="str">
        <f t="shared" si="1"/>
        <v/>
      </c>
      <c r="C362" s="21" t="str">
        <f t="shared" si="5"/>
        <v/>
      </c>
      <c r="D362" s="21" t="str">
        <f t="shared" si="2"/>
        <v/>
      </c>
      <c r="E362" s="21" t="str">
        <f t="shared" si="6"/>
        <v/>
      </c>
      <c r="F362" s="21" t="str">
        <f t="shared" si="3"/>
        <v/>
      </c>
      <c r="G362" s="21" t="str">
        <f t="shared" si="4"/>
        <v/>
      </c>
    </row>
    <row r="363">
      <c r="A363" s="20" t="str">
        <f>IF(349&lt;=$F$6,349,"")</f>
        <v/>
      </c>
      <c r="B363" s="21" t="str">
        <f t="shared" si="1"/>
        <v/>
      </c>
      <c r="C363" s="21" t="str">
        <f t="shared" si="5"/>
        <v/>
      </c>
      <c r="D363" s="21" t="str">
        <f t="shared" si="2"/>
        <v/>
      </c>
      <c r="E363" s="21" t="str">
        <f t="shared" si="6"/>
        <v/>
      </c>
      <c r="F363" s="21" t="str">
        <f t="shared" si="3"/>
        <v/>
      </c>
      <c r="G363" s="21" t="str">
        <f t="shared" si="4"/>
        <v/>
      </c>
    </row>
    <row r="364">
      <c r="A364" s="20" t="str">
        <f>IF(350&lt;=$F$6,350,"")</f>
        <v/>
      </c>
      <c r="B364" s="21" t="str">
        <f t="shared" si="1"/>
        <v/>
      </c>
      <c r="C364" s="21" t="str">
        <f t="shared" si="5"/>
        <v/>
      </c>
      <c r="D364" s="21" t="str">
        <f t="shared" si="2"/>
        <v/>
      </c>
      <c r="E364" s="21" t="str">
        <f t="shared" si="6"/>
        <v/>
      </c>
      <c r="F364" s="21" t="str">
        <f t="shared" si="3"/>
        <v/>
      </c>
      <c r="G364" s="21" t="str">
        <f t="shared" si="4"/>
        <v/>
      </c>
    </row>
    <row r="365">
      <c r="A365" s="20" t="str">
        <f>IF(351&lt;=$F$6,351,"")</f>
        <v/>
      </c>
      <c r="B365" s="21" t="str">
        <f t="shared" si="1"/>
        <v/>
      </c>
      <c r="C365" s="21" t="str">
        <f t="shared" si="5"/>
        <v/>
      </c>
      <c r="D365" s="21" t="str">
        <f t="shared" si="2"/>
        <v/>
      </c>
      <c r="E365" s="21" t="str">
        <f t="shared" si="6"/>
        <v/>
      </c>
      <c r="F365" s="21" t="str">
        <f t="shared" si="3"/>
        <v/>
      </c>
      <c r="G365" s="21" t="str">
        <f t="shared" si="4"/>
        <v/>
      </c>
    </row>
    <row r="366">
      <c r="A366" s="20" t="str">
        <f>IF(352&lt;=$F$6,352,"")</f>
        <v/>
      </c>
      <c r="B366" s="21" t="str">
        <f t="shared" si="1"/>
        <v/>
      </c>
      <c r="C366" s="21" t="str">
        <f t="shared" si="5"/>
        <v/>
      </c>
      <c r="D366" s="21" t="str">
        <f t="shared" si="2"/>
        <v/>
      </c>
      <c r="E366" s="21" t="str">
        <f t="shared" si="6"/>
        <v/>
      </c>
      <c r="F366" s="21" t="str">
        <f t="shared" si="3"/>
        <v/>
      </c>
      <c r="G366" s="21" t="str">
        <f t="shared" si="4"/>
        <v/>
      </c>
    </row>
    <row r="367">
      <c r="A367" s="20" t="str">
        <f>IF(353&lt;=$F$6,353,"")</f>
        <v/>
      </c>
      <c r="B367" s="21" t="str">
        <f t="shared" si="1"/>
        <v/>
      </c>
      <c r="C367" s="21" t="str">
        <f t="shared" si="5"/>
        <v/>
      </c>
      <c r="D367" s="21" t="str">
        <f t="shared" si="2"/>
        <v/>
      </c>
      <c r="E367" s="21" t="str">
        <f t="shared" si="6"/>
        <v/>
      </c>
      <c r="F367" s="21" t="str">
        <f t="shared" si="3"/>
        <v/>
      </c>
      <c r="G367" s="21" t="str">
        <f t="shared" si="4"/>
        <v/>
      </c>
    </row>
    <row r="368">
      <c r="A368" s="20" t="str">
        <f>IF(354&lt;=$F$6,354,"")</f>
        <v/>
      </c>
      <c r="B368" s="21" t="str">
        <f t="shared" si="1"/>
        <v/>
      </c>
      <c r="C368" s="21" t="str">
        <f t="shared" si="5"/>
        <v/>
      </c>
      <c r="D368" s="21" t="str">
        <f t="shared" si="2"/>
        <v/>
      </c>
      <c r="E368" s="21" t="str">
        <f t="shared" si="6"/>
        <v/>
      </c>
      <c r="F368" s="21" t="str">
        <f t="shared" si="3"/>
        <v/>
      </c>
      <c r="G368" s="21" t="str">
        <f t="shared" si="4"/>
        <v/>
      </c>
    </row>
    <row r="369">
      <c r="A369" s="20" t="str">
        <f>IF(355&lt;=$F$6,355,"")</f>
        <v/>
      </c>
      <c r="B369" s="21" t="str">
        <f t="shared" si="1"/>
        <v/>
      </c>
      <c r="C369" s="21" t="str">
        <f t="shared" si="5"/>
        <v/>
      </c>
      <c r="D369" s="21" t="str">
        <f t="shared" si="2"/>
        <v/>
      </c>
      <c r="E369" s="21" t="str">
        <f t="shared" si="6"/>
        <v/>
      </c>
      <c r="F369" s="21" t="str">
        <f t="shared" si="3"/>
        <v/>
      </c>
      <c r="G369" s="21" t="str">
        <f t="shared" si="4"/>
        <v/>
      </c>
    </row>
    <row r="370">
      <c r="A370" s="20" t="str">
        <f>IF(356&lt;=$F$6,356,"")</f>
        <v/>
      </c>
      <c r="B370" s="21" t="str">
        <f t="shared" si="1"/>
        <v/>
      </c>
      <c r="C370" s="21" t="str">
        <f t="shared" si="5"/>
        <v/>
      </c>
      <c r="D370" s="21" t="str">
        <f t="shared" si="2"/>
        <v/>
      </c>
      <c r="E370" s="21" t="str">
        <f t="shared" si="6"/>
        <v/>
      </c>
      <c r="F370" s="21" t="str">
        <f t="shared" si="3"/>
        <v/>
      </c>
      <c r="G370" s="21" t="str">
        <f t="shared" si="4"/>
        <v/>
      </c>
    </row>
    <row r="371">
      <c r="A371" s="20" t="str">
        <f>IF(357&lt;=$F$6,357,"")</f>
        <v/>
      </c>
      <c r="B371" s="21" t="str">
        <f t="shared" si="1"/>
        <v/>
      </c>
      <c r="C371" s="21" t="str">
        <f t="shared" si="5"/>
        <v/>
      </c>
      <c r="D371" s="21" t="str">
        <f t="shared" si="2"/>
        <v/>
      </c>
      <c r="E371" s="21" t="str">
        <f t="shared" si="6"/>
        <v/>
      </c>
      <c r="F371" s="21" t="str">
        <f t="shared" si="3"/>
        <v/>
      </c>
      <c r="G371" s="21" t="str">
        <f t="shared" si="4"/>
        <v/>
      </c>
    </row>
    <row r="372">
      <c r="A372" s="20" t="str">
        <f>IF(358&lt;=$F$6,358,"")</f>
        <v/>
      </c>
      <c r="B372" s="21" t="str">
        <f t="shared" si="1"/>
        <v/>
      </c>
      <c r="C372" s="21" t="str">
        <f t="shared" si="5"/>
        <v/>
      </c>
      <c r="D372" s="21" t="str">
        <f t="shared" si="2"/>
        <v/>
      </c>
      <c r="E372" s="21" t="str">
        <f t="shared" si="6"/>
        <v/>
      </c>
      <c r="F372" s="21" t="str">
        <f t="shared" si="3"/>
        <v/>
      </c>
      <c r="G372" s="21" t="str">
        <f t="shared" si="4"/>
        <v/>
      </c>
    </row>
    <row r="373">
      <c r="A373" s="20" t="str">
        <f>IF(359&lt;=$F$6,359,"")</f>
        <v/>
      </c>
      <c r="B373" s="21" t="str">
        <f t="shared" si="1"/>
        <v/>
      </c>
      <c r="C373" s="21" t="str">
        <f t="shared" si="5"/>
        <v/>
      </c>
      <c r="D373" s="21" t="str">
        <f t="shared" si="2"/>
        <v/>
      </c>
      <c r="E373" s="21" t="str">
        <f t="shared" si="6"/>
        <v/>
      </c>
      <c r="F373" s="21" t="str">
        <f t="shared" si="3"/>
        <v/>
      </c>
      <c r="G373" s="21" t="str">
        <f t="shared" si="4"/>
        <v/>
      </c>
    </row>
    <row r="374">
      <c r="A374" s="20" t="str">
        <f>IF(360&lt;=$F$6,360,"")</f>
        <v/>
      </c>
      <c r="B374" s="21" t="str">
        <f t="shared" si="1"/>
        <v/>
      </c>
      <c r="C374" s="21" t="str">
        <f t="shared" si="5"/>
        <v/>
      </c>
      <c r="D374" s="21" t="str">
        <f t="shared" si="2"/>
        <v/>
      </c>
      <c r="E374" s="21" t="str">
        <f t="shared" si="6"/>
        <v/>
      </c>
      <c r="F374" s="21" t="str">
        <f t="shared" si="3"/>
        <v/>
      </c>
      <c r="G374" s="21" t="str">
        <f t="shared" si="4"/>
        <v/>
      </c>
    </row>
    <row r="375"/>
    <row r="376">
      <c r="A376" s="22" t="s">
        <v>38</v>
      </c>
      <c r="C376" s="23">
        <f t="shared" ref="C376:D376" si="7">SUM(C15:C374)</f>
        <v>78380.66463</v>
      </c>
      <c r="D376" s="23">
        <f t="shared" si="7"/>
        <v>200000</v>
      </c>
      <c r="F376" s="23">
        <f t="shared" ref="F376:G376" si="8">SUM(F15:F374)</f>
        <v>0</v>
      </c>
      <c r="G376" s="23">
        <f t="shared" si="8"/>
        <v>278380.6646</v>
      </c>
    </row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2">
    <mergeCell ref="A1:J2"/>
    <mergeCell ref="H4:J4"/>
  </mergeCells>
  <dataValidations>
    <dataValidation type="decimal" allowBlank="1" showInputMessage="1" showErrorMessage="1" prompt="Durée entre 1 et 40 ans." sqref="C8">
      <formula1>1.0</formula1>
      <formula2>40.0</formula2>
    </dataValidation>
    <dataValidation type="decimal" allowBlank="1" showInputMessage="1" showErrorMessage="1" prompt="Taux annuel entre 0% et 30%." sqref="C7">
      <formula1>0.0</formula1>
      <formula2>30.0</formula2>
    </dataValidation>
    <dataValidation type="decimal" operator="greaterThan" allowBlank="1" showInputMessage="1" showErrorMessage="1" prompt="Saisissez un montant positif." sqref="C6">
      <formula1>0.0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61.25"/>
    <col customWidth="1" min="2" max="26" width="7.63"/>
  </cols>
  <sheetData>
    <row r="1">
      <c r="A1" s="1" t="s">
        <v>39</v>
      </c>
      <c r="B1" s="2"/>
      <c r="C1" s="2"/>
      <c r="D1" s="2"/>
      <c r="E1" s="3"/>
    </row>
    <row r="2">
      <c r="A2" s="4"/>
      <c r="B2" s="5"/>
      <c r="C2" s="5"/>
      <c r="D2" s="5"/>
      <c r="E2" s="6"/>
    </row>
    <row r="4">
      <c r="A4" s="9" t="s">
        <v>40</v>
      </c>
    </row>
    <row r="5">
      <c r="A5" s="9" t="s">
        <v>41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1:E2"/>
  </mergeCells>
  <printOptions/>
  <pageMargins bottom="1.0" footer="0.0" header="0.0" left="0.75" right="0.75" top="1.0"/>
  <pageSetup orientation="landscape"/>
  <drawing r:id="rId1"/>
</worksheet>
</file>